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codeName="Tento_zošit" defaultThemeVersion="124226"/>
  <mc:AlternateContent xmlns:mc="http://schemas.openxmlformats.org/markup-compatibility/2006">
    <mc:Choice Requires="x15">
      <x15ac:absPath xmlns:x15ac="http://schemas.microsoft.com/office/spreadsheetml/2010/11/ac" url="/Users/ingrid6969/Desktop/"/>
    </mc:Choice>
  </mc:AlternateContent>
  <xr:revisionPtr revIDLastSave="0" documentId="13_ncr:1_{D5C0DCDD-E11E-5940-A2E5-F83B267C8D7D}" xr6:coauthVersionLast="47" xr6:coauthVersionMax="47" xr10:uidLastSave="{00000000-0000-0000-0000-000000000000}"/>
  <bookViews>
    <workbookView xWindow="8340" yWindow="2860" windowWidth="32540" windowHeight="18700" activeTab="3"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Príklady!$A$1:$I$2913</definedName>
    <definedName name="_xlnm.Print_Area" localSheetId="10">Skratky!$A$1:$B$57</definedName>
    <definedName name="_xlnm.Print_Area" localSheetId="3">Spolu!$A$1:$I$146</definedName>
    <definedName name="_xlnm.Print_Area" localSheetId="0">Usmernenie!$A$1:$A$137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5" i="1" l="1"/>
  <c r="J95" i="1"/>
  <c r="L22" i="1"/>
  <c r="M22" i="1"/>
  <c r="N22" i="1"/>
  <c r="L23" i="1"/>
  <c r="M23" i="1"/>
  <c r="N23" i="1"/>
  <c r="L24" i="1"/>
  <c r="M24" i="1"/>
  <c r="N24" i="1"/>
  <c r="L25" i="1"/>
  <c r="M25" i="1"/>
  <c r="N25" i="1"/>
  <c r="L26" i="1"/>
  <c r="M26" i="1"/>
  <c r="N26" i="1"/>
  <c r="L27" i="1"/>
  <c r="M27" i="1"/>
  <c r="N27" i="1"/>
  <c r="L28" i="1"/>
  <c r="M28" i="1"/>
  <c r="N28" i="1"/>
  <c r="L29" i="1"/>
  <c r="M29" i="1"/>
  <c r="N29" i="1"/>
  <c r="L30" i="1"/>
  <c r="M30" i="1"/>
  <c r="L31" i="1"/>
  <c r="M31" i="1"/>
  <c r="L32" i="1"/>
  <c r="M32" i="1"/>
  <c r="N32" i="1"/>
  <c r="L33" i="1"/>
  <c r="M33" i="1"/>
  <c r="L34" i="1"/>
  <c r="M34" i="1"/>
  <c r="N34" i="1"/>
  <c r="L35" i="1"/>
  <c r="M35" i="1"/>
  <c r="L36" i="1"/>
  <c r="M36" i="1"/>
  <c r="N36" i="1"/>
  <c r="L37" i="1"/>
  <c r="M37" i="1"/>
  <c r="N37" i="1"/>
  <c r="L38" i="1"/>
  <c r="M38" i="1"/>
  <c r="N38" i="1"/>
  <c r="L39" i="1"/>
  <c r="M39" i="1"/>
  <c r="L40" i="1"/>
  <c r="M40" i="1"/>
  <c r="N40" i="1"/>
  <c r="L41" i="1"/>
  <c r="M41" i="1"/>
  <c r="L42" i="1"/>
  <c r="M42" i="1"/>
  <c r="N42" i="1"/>
  <c r="L43" i="1"/>
  <c r="M43" i="1"/>
  <c r="L44" i="1"/>
  <c r="M44" i="1"/>
  <c r="N44" i="1"/>
  <c r="L45" i="1"/>
  <c r="M45" i="1"/>
  <c r="N45" i="1"/>
  <c r="L46" i="1"/>
  <c r="M46" i="1"/>
  <c r="N46" i="1"/>
  <c r="L47" i="1"/>
  <c r="M47" i="1"/>
  <c r="L48" i="1"/>
  <c r="M48" i="1"/>
  <c r="N48" i="1"/>
  <c r="L49" i="1"/>
  <c r="M49" i="1"/>
  <c r="N49" i="1"/>
  <c r="L50" i="1"/>
  <c r="M50" i="1"/>
  <c r="N50" i="1"/>
  <c r="L51" i="1"/>
  <c r="M51" i="1"/>
  <c r="L52" i="1"/>
  <c r="M52" i="1"/>
  <c r="N52" i="1"/>
  <c r="L53" i="1"/>
  <c r="M53" i="1"/>
  <c r="L54" i="1"/>
  <c r="M54" i="1"/>
  <c r="N54" i="1"/>
  <c r="L55" i="1"/>
  <c r="M55" i="1"/>
  <c r="L56" i="1"/>
  <c r="M56" i="1"/>
  <c r="N56" i="1"/>
  <c r="L57" i="1"/>
  <c r="M57" i="1"/>
  <c r="N57" i="1"/>
  <c r="L58" i="1"/>
  <c r="M58" i="1"/>
  <c r="N58" i="1"/>
  <c r="L59" i="1"/>
  <c r="M59" i="1"/>
  <c r="L60" i="1"/>
  <c r="M60" i="1"/>
  <c r="N60" i="1"/>
  <c r="L61" i="1"/>
  <c r="M61" i="1"/>
  <c r="N61" i="1"/>
  <c r="L62" i="1"/>
  <c r="M62" i="1"/>
  <c r="N62" i="1"/>
  <c r="L63" i="1"/>
  <c r="M63" i="1"/>
  <c r="L64" i="1"/>
  <c r="M64" i="1"/>
  <c r="N64" i="1"/>
  <c r="L65" i="1"/>
  <c r="M65" i="1"/>
  <c r="L66" i="1"/>
  <c r="M66" i="1"/>
  <c r="N66" i="1"/>
  <c r="L67" i="1"/>
  <c r="M67" i="1"/>
  <c r="L68" i="1"/>
  <c r="M68" i="1"/>
  <c r="N68" i="1"/>
  <c r="L69" i="1"/>
  <c r="M69" i="1"/>
  <c r="N69" i="1"/>
  <c r="L70" i="1"/>
  <c r="M70" i="1"/>
  <c r="N70" i="1"/>
  <c r="L71" i="1"/>
  <c r="M71" i="1"/>
  <c r="L72" i="1"/>
  <c r="M72" i="1"/>
  <c r="N72" i="1"/>
  <c r="L73" i="1"/>
  <c r="M73" i="1"/>
  <c r="N73" i="1"/>
  <c r="L74" i="1"/>
  <c r="M74" i="1"/>
  <c r="N74" i="1"/>
  <c r="L75" i="1"/>
  <c r="M75" i="1"/>
  <c r="L76" i="1"/>
  <c r="M76" i="1"/>
  <c r="N76" i="1"/>
  <c r="L77" i="1"/>
  <c r="M77" i="1"/>
  <c r="L78" i="1"/>
  <c r="M78" i="1"/>
  <c r="N78" i="1"/>
  <c r="L79" i="1"/>
  <c r="M79" i="1"/>
  <c r="L80" i="1"/>
  <c r="M80" i="1"/>
  <c r="N80" i="1"/>
  <c r="L81" i="1"/>
  <c r="M81" i="1"/>
  <c r="N81" i="1"/>
  <c r="L82" i="1"/>
  <c r="M82" i="1"/>
  <c r="N82" i="1"/>
  <c r="L83" i="1"/>
  <c r="M83" i="1"/>
  <c r="L84" i="1"/>
  <c r="M84" i="1"/>
  <c r="N84" i="1"/>
  <c r="L85" i="1"/>
  <c r="M85" i="1"/>
  <c r="N85" i="1"/>
  <c r="L86" i="1"/>
  <c r="M86" i="1"/>
  <c r="N86" i="1"/>
  <c r="L87" i="1"/>
  <c r="M87" i="1"/>
  <c r="L88" i="1"/>
  <c r="M88" i="1"/>
  <c r="N88" i="1"/>
  <c r="L89" i="1"/>
  <c r="M89" i="1"/>
  <c r="L90" i="1"/>
  <c r="M90" i="1"/>
  <c r="N90" i="1"/>
  <c r="L91" i="1"/>
  <c r="M91" i="1"/>
  <c r="L92" i="1"/>
  <c r="M92" i="1"/>
  <c r="N92" i="1"/>
  <c r="L93" i="1"/>
  <c r="M93" i="1"/>
  <c r="N93" i="1"/>
  <c r="L94" i="1"/>
  <c r="M94" i="1"/>
  <c r="N94" i="1"/>
  <c r="L95" i="1"/>
  <c r="M95" i="1"/>
  <c r="N95" i="1"/>
  <c r="L96" i="1"/>
  <c r="M96" i="1"/>
  <c r="N96" i="1"/>
  <c r="L97" i="1"/>
  <c r="M97" i="1"/>
  <c r="N97" i="1"/>
  <c r="L98" i="1"/>
  <c r="M98" i="1"/>
  <c r="N98" i="1"/>
  <c r="L99" i="1"/>
  <c r="M99" i="1"/>
  <c r="N99" i="1"/>
  <c r="L100" i="1"/>
  <c r="M100" i="1"/>
  <c r="N100" i="1"/>
  <c r="L101" i="1"/>
  <c r="M101" i="1"/>
  <c r="N101" i="1"/>
  <c r="L102" i="1"/>
  <c r="M102" i="1"/>
  <c r="N102" i="1"/>
  <c r="L103" i="1"/>
  <c r="M103" i="1"/>
  <c r="N103" i="1"/>
  <c r="L104" i="1"/>
  <c r="M104" i="1"/>
  <c r="N104" i="1"/>
  <c r="L105" i="1"/>
  <c r="M105" i="1"/>
  <c r="N105" i="1"/>
  <c r="L106" i="1"/>
  <c r="M106" i="1"/>
  <c r="N106" i="1"/>
  <c r="L107" i="1"/>
  <c r="M107" i="1"/>
  <c r="N107" i="1"/>
  <c r="L108" i="1"/>
  <c r="M108" i="1"/>
  <c r="N108" i="1"/>
  <c r="L109" i="1"/>
  <c r="M109" i="1"/>
  <c r="N109" i="1"/>
  <c r="L110" i="1"/>
  <c r="M110" i="1"/>
  <c r="N110" i="1"/>
  <c r="L111" i="1"/>
  <c r="M111" i="1"/>
  <c r="N111" i="1"/>
  <c r="L112" i="1"/>
  <c r="M112" i="1"/>
  <c r="N112" i="1"/>
  <c r="L113" i="1"/>
  <c r="M113" i="1"/>
  <c r="N113" i="1"/>
  <c r="L114" i="1"/>
  <c r="M114" i="1"/>
  <c r="N114" i="1"/>
  <c r="L115" i="1"/>
  <c r="M115" i="1"/>
  <c r="N115" i="1"/>
  <c r="L116" i="1"/>
  <c r="M116" i="1"/>
  <c r="N116" i="1"/>
  <c r="L117" i="1"/>
  <c r="M117" i="1"/>
  <c r="N117" i="1"/>
  <c r="L118" i="1"/>
  <c r="M118" i="1"/>
  <c r="N118" i="1"/>
  <c r="L119" i="1"/>
  <c r="M119" i="1"/>
  <c r="N119" i="1"/>
  <c r="L120" i="1"/>
  <c r="M120" i="1"/>
  <c r="N120" i="1"/>
  <c r="L121" i="1"/>
  <c r="M121" i="1"/>
  <c r="N121" i="1"/>
  <c r="L122" i="1"/>
  <c r="M122" i="1"/>
  <c r="N122" i="1"/>
  <c r="L123" i="1"/>
  <c r="M123" i="1"/>
  <c r="N123" i="1"/>
  <c r="L124" i="1"/>
  <c r="M124" i="1"/>
  <c r="N124" i="1"/>
  <c r="L125" i="1"/>
  <c r="M125" i="1"/>
  <c r="N125" i="1"/>
  <c r="L126" i="1"/>
  <c r="M126" i="1"/>
  <c r="N126" i="1"/>
  <c r="L127" i="1"/>
  <c r="M127" i="1"/>
  <c r="N127" i="1"/>
  <c r="L128" i="1"/>
  <c r="M128" i="1"/>
  <c r="N128" i="1"/>
  <c r="L129" i="1"/>
  <c r="M129" i="1"/>
  <c r="N129" i="1"/>
  <c r="L130" i="1"/>
  <c r="M130" i="1"/>
  <c r="N130" i="1"/>
  <c r="L131" i="1"/>
  <c r="M131" i="1"/>
  <c r="N131" i="1"/>
  <c r="L132" i="1"/>
  <c r="M132" i="1"/>
  <c r="N132" i="1"/>
  <c r="L133" i="1"/>
  <c r="M133" i="1"/>
  <c r="N133" i="1"/>
  <c r="L134" i="1"/>
  <c r="M134" i="1"/>
  <c r="N134" i="1"/>
  <c r="L135" i="1"/>
  <c r="M135" i="1"/>
  <c r="N135" i="1"/>
  <c r="L136" i="1"/>
  <c r="M136" i="1"/>
  <c r="N136" i="1"/>
  <c r="L137" i="1"/>
  <c r="M137" i="1"/>
  <c r="N137" i="1"/>
  <c r="L138" i="1"/>
  <c r="M138" i="1"/>
  <c r="N138" i="1"/>
  <c r="L139" i="1"/>
  <c r="M139" i="1"/>
  <c r="N139" i="1"/>
  <c r="L140" i="1"/>
  <c r="M140" i="1"/>
  <c r="N140" i="1"/>
  <c r="L141" i="1"/>
  <c r="M141" i="1"/>
  <c r="N141" i="1"/>
  <c r="L142" i="1"/>
  <c r="M142" i="1"/>
  <c r="N142" i="1"/>
  <c r="L143" i="1"/>
  <c r="M143" i="1"/>
  <c r="N143" i="1"/>
  <c r="L144" i="1"/>
  <c r="M144" i="1"/>
  <c r="N144" i="1"/>
  <c r="L145" i="1"/>
  <c r="M145" i="1"/>
  <c r="N145" i="1"/>
  <c r="L146" i="1"/>
  <c r="M146" i="1"/>
  <c r="N146" i="1"/>
  <c r="L147" i="1"/>
  <c r="M147" i="1"/>
  <c r="N147" i="1"/>
  <c r="L148" i="1"/>
  <c r="M148" i="1"/>
  <c r="N148" i="1"/>
  <c r="L149" i="1"/>
  <c r="M149" i="1"/>
  <c r="N149" i="1"/>
  <c r="L150" i="1"/>
  <c r="M150" i="1"/>
  <c r="N150" i="1"/>
  <c r="L151" i="1"/>
  <c r="M151" i="1"/>
  <c r="N151" i="1"/>
  <c r="L152" i="1"/>
  <c r="M152" i="1"/>
  <c r="N152" i="1"/>
  <c r="L153" i="1"/>
  <c r="M153" i="1"/>
  <c r="N153" i="1"/>
  <c r="L154" i="1"/>
  <c r="M154" i="1"/>
  <c r="N154" i="1"/>
  <c r="L155" i="1"/>
  <c r="M155" i="1"/>
  <c r="N155" i="1"/>
  <c r="L156" i="1"/>
  <c r="M156" i="1"/>
  <c r="N156" i="1"/>
  <c r="L157" i="1"/>
  <c r="M157" i="1"/>
  <c r="N157" i="1"/>
  <c r="L158" i="1"/>
  <c r="M158" i="1"/>
  <c r="N158" i="1"/>
  <c r="L159" i="1"/>
  <c r="M159" i="1"/>
  <c r="N159" i="1"/>
  <c r="L160" i="1"/>
  <c r="M160" i="1"/>
  <c r="N160" i="1"/>
  <c r="L161" i="1"/>
  <c r="M161" i="1"/>
  <c r="N161" i="1"/>
  <c r="L162" i="1"/>
  <c r="M162" i="1"/>
  <c r="N162" i="1"/>
  <c r="L163" i="1"/>
  <c r="M163" i="1"/>
  <c r="N163" i="1"/>
  <c r="L164" i="1"/>
  <c r="M164" i="1"/>
  <c r="N164" i="1"/>
  <c r="L165" i="1"/>
  <c r="M165" i="1"/>
  <c r="N165" i="1"/>
  <c r="L166" i="1"/>
  <c r="M166" i="1"/>
  <c r="N166" i="1"/>
  <c r="L167" i="1"/>
  <c r="M167" i="1"/>
  <c r="N167" i="1"/>
  <c r="L168" i="1"/>
  <c r="M168" i="1"/>
  <c r="N168" i="1"/>
  <c r="L169" i="1"/>
  <c r="M169" i="1"/>
  <c r="N169" i="1"/>
  <c r="L170" i="1"/>
  <c r="M170" i="1"/>
  <c r="N170" i="1"/>
  <c r="L171" i="1"/>
  <c r="M171" i="1"/>
  <c r="N171" i="1"/>
  <c r="L172" i="1"/>
  <c r="M172" i="1"/>
  <c r="N172" i="1"/>
  <c r="L173" i="1"/>
  <c r="M173" i="1"/>
  <c r="N173" i="1"/>
  <c r="L174" i="1"/>
  <c r="M174" i="1"/>
  <c r="N174" i="1"/>
  <c r="L175" i="1"/>
  <c r="M175" i="1"/>
  <c r="N175" i="1"/>
  <c r="L176" i="1"/>
  <c r="M176" i="1"/>
  <c r="N176" i="1"/>
  <c r="L177" i="1"/>
  <c r="M177" i="1"/>
  <c r="N177" i="1"/>
  <c r="L178" i="1"/>
  <c r="M178" i="1"/>
  <c r="N178" i="1"/>
  <c r="L179" i="1"/>
  <c r="M179" i="1"/>
  <c r="N179" i="1"/>
  <c r="L180" i="1"/>
  <c r="M180" i="1"/>
  <c r="N180" i="1"/>
  <c r="L181" i="1"/>
  <c r="M181" i="1"/>
  <c r="N181" i="1"/>
  <c r="L182" i="1"/>
  <c r="M182" i="1"/>
  <c r="N182" i="1"/>
  <c r="L183" i="1"/>
  <c r="M183" i="1"/>
  <c r="N183" i="1"/>
  <c r="L184" i="1"/>
  <c r="M184" i="1"/>
  <c r="N184" i="1"/>
  <c r="L185" i="1"/>
  <c r="M185" i="1"/>
  <c r="N185" i="1"/>
  <c r="L186" i="1"/>
  <c r="M186" i="1"/>
  <c r="N186" i="1"/>
  <c r="L187" i="1"/>
  <c r="M187" i="1"/>
  <c r="N187" i="1"/>
  <c r="L188" i="1"/>
  <c r="M188" i="1"/>
  <c r="N188" i="1"/>
  <c r="L189" i="1"/>
  <c r="M189" i="1"/>
  <c r="N189" i="1"/>
  <c r="L190" i="1"/>
  <c r="M190" i="1"/>
  <c r="N190" i="1"/>
  <c r="L191" i="1"/>
  <c r="M191" i="1"/>
  <c r="N191" i="1"/>
  <c r="L192" i="1"/>
  <c r="M192" i="1"/>
  <c r="N192" i="1"/>
  <c r="L193" i="1"/>
  <c r="M193" i="1"/>
  <c r="N193" i="1"/>
  <c r="L194" i="1"/>
  <c r="M194" i="1"/>
  <c r="N194" i="1"/>
  <c r="L195" i="1"/>
  <c r="M195" i="1"/>
  <c r="N195" i="1"/>
  <c r="L196" i="1"/>
  <c r="M196" i="1"/>
  <c r="N196" i="1"/>
  <c r="L197" i="1"/>
  <c r="M197" i="1"/>
  <c r="N197" i="1"/>
  <c r="L198" i="1"/>
  <c r="M198" i="1"/>
  <c r="N198" i="1"/>
  <c r="L199" i="1"/>
  <c r="M199" i="1"/>
  <c r="N199" i="1"/>
  <c r="L200" i="1"/>
  <c r="M200" i="1"/>
  <c r="N200" i="1"/>
  <c r="L201" i="1"/>
  <c r="M201" i="1"/>
  <c r="N201" i="1"/>
  <c r="L202" i="1"/>
  <c r="M202" i="1"/>
  <c r="N202" i="1"/>
  <c r="L203" i="1"/>
  <c r="M203" i="1"/>
  <c r="N203" i="1"/>
  <c r="L204" i="1"/>
  <c r="M204" i="1"/>
  <c r="N204" i="1"/>
  <c r="L205" i="1"/>
  <c r="M205" i="1"/>
  <c r="N205" i="1"/>
  <c r="L206" i="1"/>
  <c r="M206" i="1"/>
  <c r="N206" i="1"/>
  <c r="L207" i="1"/>
  <c r="M207" i="1"/>
  <c r="N207" i="1"/>
  <c r="L208" i="1"/>
  <c r="M208" i="1"/>
  <c r="N208" i="1"/>
  <c r="I22" i="1"/>
  <c r="J22" i="1"/>
  <c r="I23" i="1"/>
  <c r="J23" i="1"/>
  <c r="I24" i="1"/>
  <c r="J24" i="1"/>
  <c r="I25" i="1"/>
  <c r="J25" i="1"/>
  <c r="I26" i="1"/>
  <c r="J26" i="1"/>
  <c r="I27" i="1"/>
  <c r="J27" i="1"/>
  <c r="I28" i="1"/>
  <c r="J28" i="1"/>
  <c r="I29" i="1"/>
  <c r="J29" i="1"/>
  <c r="I30" i="1"/>
  <c r="N30" i="1" s="1"/>
  <c r="J30" i="1"/>
  <c r="I31" i="1"/>
  <c r="N31" i="1" s="1"/>
  <c r="J31" i="1"/>
  <c r="I32" i="1"/>
  <c r="J32" i="1"/>
  <c r="I33" i="1"/>
  <c r="N33" i="1" s="1"/>
  <c r="J33" i="1"/>
  <c r="I34" i="1"/>
  <c r="J34" i="1"/>
  <c r="I35" i="1"/>
  <c r="N35" i="1" s="1"/>
  <c r="J35" i="1"/>
  <c r="I36" i="1"/>
  <c r="J36" i="1"/>
  <c r="I37" i="1"/>
  <c r="J37" i="1"/>
  <c r="I38" i="1"/>
  <c r="J38" i="1"/>
  <c r="I39" i="1"/>
  <c r="N39" i="1" s="1"/>
  <c r="J39" i="1"/>
  <c r="I40" i="1"/>
  <c r="J40" i="1"/>
  <c r="I41" i="1"/>
  <c r="N41" i="1" s="1"/>
  <c r="J41" i="1"/>
  <c r="I42" i="1"/>
  <c r="J42" i="1"/>
  <c r="I43" i="1"/>
  <c r="N43" i="1" s="1"/>
  <c r="J43" i="1"/>
  <c r="I44" i="1"/>
  <c r="J44" i="1"/>
  <c r="I45" i="1"/>
  <c r="J45" i="1"/>
  <c r="I46" i="1"/>
  <c r="J46" i="1"/>
  <c r="I47" i="1"/>
  <c r="N47" i="1" s="1"/>
  <c r="J47" i="1"/>
  <c r="I48" i="1"/>
  <c r="J48" i="1"/>
  <c r="I49" i="1"/>
  <c r="J49" i="1"/>
  <c r="I50" i="1"/>
  <c r="J50" i="1"/>
  <c r="I51" i="1"/>
  <c r="N51" i="1" s="1"/>
  <c r="J51" i="1"/>
  <c r="I52" i="1"/>
  <c r="J52" i="1"/>
  <c r="I53" i="1"/>
  <c r="N53" i="1" s="1"/>
  <c r="J53" i="1"/>
  <c r="I54" i="1"/>
  <c r="J54" i="1"/>
  <c r="I55" i="1"/>
  <c r="N55" i="1" s="1"/>
  <c r="J55" i="1"/>
  <c r="I56" i="1"/>
  <c r="J56" i="1"/>
  <c r="I57" i="1"/>
  <c r="J57" i="1"/>
  <c r="I58" i="1"/>
  <c r="J58" i="1"/>
  <c r="I59" i="1"/>
  <c r="N59" i="1" s="1"/>
  <c r="J59" i="1"/>
  <c r="I60" i="1"/>
  <c r="J60" i="1"/>
  <c r="I61" i="1"/>
  <c r="J61" i="1"/>
  <c r="I62" i="1"/>
  <c r="J62" i="1"/>
  <c r="I63" i="1"/>
  <c r="N63" i="1" s="1"/>
  <c r="J63" i="1"/>
  <c r="I64" i="1"/>
  <c r="J64" i="1"/>
  <c r="I65" i="1"/>
  <c r="N65" i="1" s="1"/>
  <c r="J65" i="1"/>
  <c r="I66" i="1"/>
  <c r="J66" i="1"/>
  <c r="I67" i="1"/>
  <c r="N67" i="1" s="1"/>
  <c r="J67" i="1"/>
  <c r="I68" i="1"/>
  <c r="J68" i="1"/>
  <c r="I69" i="1"/>
  <c r="J69" i="1"/>
  <c r="I70" i="1"/>
  <c r="J70" i="1"/>
  <c r="I71" i="1"/>
  <c r="N71" i="1" s="1"/>
  <c r="J71" i="1"/>
  <c r="I72" i="1"/>
  <c r="J72" i="1"/>
  <c r="I73" i="1"/>
  <c r="J73" i="1"/>
  <c r="I74" i="1"/>
  <c r="J74" i="1"/>
  <c r="I75" i="1"/>
  <c r="N75" i="1" s="1"/>
  <c r="J75" i="1"/>
  <c r="I76" i="1"/>
  <c r="J76" i="1"/>
  <c r="I77" i="1"/>
  <c r="N77" i="1" s="1"/>
  <c r="J77" i="1"/>
  <c r="I78" i="1"/>
  <c r="J78" i="1"/>
  <c r="I79" i="1"/>
  <c r="N79" i="1" s="1"/>
  <c r="J79" i="1"/>
  <c r="I80" i="1"/>
  <c r="J80" i="1"/>
  <c r="I81" i="1"/>
  <c r="J81" i="1"/>
  <c r="I82" i="1"/>
  <c r="J82" i="1"/>
  <c r="I83" i="1"/>
  <c r="N83" i="1" s="1"/>
  <c r="J83" i="1"/>
  <c r="I84" i="1"/>
  <c r="J84" i="1"/>
  <c r="I85" i="1"/>
  <c r="J85" i="1"/>
  <c r="I86" i="1"/>
  <c r="J86" i="1"/>
  <c r="I87" i="1"/>
  <c r="N87" i="1" s="1"/>
  <c r="J87" i="1"/>
  <c r="I88" i="1"/>
  <c r="J88" i="1"/>
  <c r="I89" i="1"/>
  <c r="N89" i="1" s="1"/>
  <c r="J89" i="1"/>
  <c r="I90" i="1"/>
  <c r="J90" i="1"/>
  <c r="I91" i="1"/>
  <c r="N91" i="1" s="1"/>
  <c r="J91" i="1"/>
  <c r="I92" i="1"/>
  <c r="J92" i="1"/>
  <c r="I93" i="1"/>
  <c r="J93" i="1"/>
  <c r="I94" i="1"/>
  <c r="J94" i="1"/>
  <c r="B90" i="1"/>
  <c r="B88" i="1"/>
  <c r="B81" i="1"/>
  <c r="B77" i="1"/>
  <c r="B73" i="1"/>
  <c r="B70" i="1"/>
  <c r="B71" i="1"/>
  <c r="B61" i="1"/>
  <c r="B53" i="1"/>
  <c r="B51" i="1"/>
  <c r="B52" i="1"/>
  <c r="B43" i="1"/>
  <c r="B44" i="1"/>
  <c r="B30" i="1"/>
  <c r="B22" i="1"/>
  <c r="L13" i="1"/>
  <c r="J13" i="1"/>
  <c r="I13" i="1"/>
  <c r="N13" i="1" s="1"/>
  <c r="B13" i="1"/>
  <c r="M13" i="1" s="1"/>
  <c r="C3" i="9"/>
  <c r="I2" i="1"/>
  <c r="J2" i="1"/>
  <c r="I3" i="1"/>
  <c r="J3" i="1"/>
  <c r="I4" i="1"/>
  <c r="J4" i="1"/>
  <c r="I5" i="1"/>
  <c r="J5" i="1"/>
  <c r="I6" i="1"/>
  <c r="J6" i="1"/>
  <c r="I7" i="1"/>
  <c r="J7" i="1"/>
  <c r="I8" i="1"/>
  <c r="J8" i="1"/>
  <c r="I9" i="1"/>
  <c r="J9" i="1"/>
  <c r="I10" i="1"/>
  <c r="J10" i="1"/>
  <c r="I11" i="1"/>
  <c r="J11" i="1"/>
  <c r="I12" i="1"/>
  <c r="J12" i="1"/>
  <c r="I14" i="1"/>
  <c r="J14" i="1"/>
  <c r="I15" i="1"/>
  <c r="J15" i="1"/>
  <c r="I16" i="1"/>
  <c r="J16" i="1"/>
  <c r="I17" i="1"/>
  <c r="J17" i="1"/>
  <c r="I18" i="1"/>
  <c r="J18" i="1"/>
  <c r="I19" i="1"/>
  <c r="J19" i="1"/>
  <c r="I20" i="1"/>
  <c r="J20" i="1"/>
  <c r="I21" i="1"/>
  <c r="J21" i="1"/>
  <c r="I96" i="1"/>
  <c r="J96" i="1"/>
  <c r="I97" i="1"/>
  <c r="J97" i="1"/>
  <c r="I98" i="1"/>
  <c r="J98" i="1"/>
  <c r="I99" i="1"/>
  <c r="J99" i="1"/>
  <c r="I100" i="1"/>
  <c r="J100" i="1"/>
  <c r="I101" i="1"/>
  <c r="J101" i="1"/>
  <c r="I102" i="1"/>
  <c r="J102" i="1"/>
  <c r="I103" i="1"/>
  <c r="J103" i="1"/>
  <c r="I104" i="1"/>
  <c r="J104" i="1"/>
  <c r="I105" i="1"/>
  <c r="J105" i="1"/>
  <c r="I106" i="1"/>
  <c r="J106" i="1"/>
  <c r="I107" i="1"/>
  <c r="J107" i="1"/>
  <c r="I108" i="1"/>
  <c r="J108" i="1"/>
  <c r="I109" i="1"/>
  <c r="J109" i="1"/>
  <c r="I110" i="1"/>
  <c r="J110" i="1"/>
  <c r="I111" i="1"/>
  <c r="J111" i="1"/>
  <c r="I112" i="1"/>
  <c r="J112" i="1"/>
  <c r="I113" i="1"/>
  <c r="J113" i="1"/>
  <c r="I114" i="1"/>
  <c r="J114" i="1"/>
  <c r="I115" i="1"/>
  <c r="J115" i="1"/>
  <c r="I116" i="1"/>
  <c r="J116" i="1"/>
  <c r="I117" i="1"/>
  <c r="J117" i="1"/>
  <c r="I118" i="1"/>
  <c r="J118" i="1"/>
  <c r="I119" i="1"/>
  <c r="J119" i="1"/>
  <c r="I120" i="1"/>
  <c r="J120" i="1"/>
  <c r="I121" i="1"/>
  <c r="J121" i="1"/>
  <c r="I122" i="1"/>
  <c r="J122" i="1"/>
  <c r="I123" i="1"/>
  <c r="J123" i="1"/>
  <c r="I124" i="1"/>
  <c r="J124" i="1"/>
  <c r="I125" i="1"/>
  <c r="J125" i="1"/>
  <c r="I126" i="1"/>
  <c r="J126" i="1"/>
  <c r="I127" i="1"/>
  <c r="J127" i="1"/>
  <c r="I128" i="1"/>
  <c r="J128" i="1"/>
  <c r="I129" i="1"/>
  <c r="J129" i="1"/>
  <c r="I130" i="1"/>
  <c r="J130" i="1"/>
  <c r="I131" i="1"/>
  <c r="J131" i="1"/>
  <c r="I132" i="1"/>
  <c r="J132" i="1"/>
  <c r="I133" i="1"/>
  <c r="J133" i="1"/>
  <c r="I134" i="1"/>
  <c r="J134" i="1"/>
  <c r="I135" i="1"/>
  <c r="J135" i="1"/>
  <c r="I136" i="1"/>
  <c r="J136" i="1"/>
  <c r="I137" i="1"/>
  <c r="J137" i="1"/>
  <c r="I138" i="1"/>
  <c r="J138" i="1"/>
  <c r="I139" i="1"/>
  <c r="J139" i="1"/>
  <c r="I140" i="1"/>
  <c r="J140" i="1"/>
  <c r="I141" i="1"/>
  <c r="J141" i="1"/>
  <c r="I142" i="1"/>
  <c r="J142" i="1"/>
  <c r="I143" i="1"/>
  <c r="J143" i="1"/>
  <c r="I144" i="1"/>
  <c r="J144" i="1"/>
  <c r="I145" i="1"/>
  <c r="J145" i="1"/>
  <c r="I146" i="1"/>
  <c r="J146" i="1"/>
  <c r="I147" i="1"/>
  <c r="J147" i="1"/>
  <c r="I148" i="1"/>
  <c r="J148" i="1"/>
  <c r="I149" i="1"/>
  <c r="J149" i="1"/>
  <c r="I150" i="1"/>
  <c r="J150" i="1"/>
  <c r="I151" i="1"/>
  <c r="J151" i="1"/>
  <c r="I152" i="1"/>
  <c r="J152" i="1"/>
  <c r="I153" i="1"/>
  <c r="J153" i="1"/>
  <c r="I154" i="1"/>
  <c r="J154" i="1"/>
  <c r="I155" i="1"/>
  <c r="J155" i="1"/>
  <c r="I156" i="1"/>
  <c r="J156" i="1"/>
  <c r="I157" i="1"/>
  <c r="J157" i="1"/>
  <c r="I158" i="1"/>
  <c r="J158" i="1"/>
  <c r="I159" i="1"/>
  <c r="J159" i="1"/>
  <c r="I160" i="1"/>
  <c r="J160" i="1"/>
  <c r="I161" i="1"/>
  <c r="J161" i="1"/>
  <c r="I162" i="1"/>
  <c r="J162" i="1"/>
  <c r="I163" i="1"/>
  <c r="J163" i="1"/>
  <c r="I164" i="1"/>
  <c r="J164" i="1"/>
  <c r="I165" i="1"/>
  <c r="J165" i="1"/>
  <c r="I166" i="1"/>
  <c r="J166" i="1"/>
  <c r="I167" i="1"/>
  <c r="J167" i="1"/>
  <c r="I168" i="1"/>
  <c r="J168" i="1"/>
  <c r="I169" i="1"/>
  <c r="J169" i="1"/>
  <c r="I170" i="1"/>
  <c r="J170" i="1"/>
  <c r="I171" i="1"/>
  <c r="J171" i="1"/>
  <c r="I172" i="1"/>
  <c r="J172" i="1"/>
  <c r="I173" i="1"/>
  <c r="J173" i="1"/>
  <c r="I174" i="1"/>
  <c r="J174" i="1"/>
  <c r="I175" i="1"/>
  <c r="J175" i="1"/>
  <c r="I176" i="1"/>
  <c r="J176" i="1"/>
  <c r="I177" i="1"/>
  <c r="J177" i="1"/>
  <c r="I178" i="1"/>
  <c r="J178" i="1"/>
  <c r="I179" i="1"/>
  <c r="J179" i="1"/>
  <c r="I180" i="1"/>
  <c r="J180" i="1"/>
  <c r="I181" i="1"/>
  <c r="J181" i="1"/>
  <c r="I182" i="1"/>
  <c r="J182" i="1"/>
  <c r="I183" i="1"/>
  <c r="J183" i="1"/>
  <c r="I184" i="1"/>
  <c r="J184" i="1"/>
  <c r="I185" i="1"/>
  <c r="J185" i="1"/>
  <c r="I186" i="1"/>
  <c r="J186" i="1"/>
  <c r="I187" i="1"/>
  <c r="J187" i="1"/>
  <c r="I188" i="1"/>
  <c r="J188" i="1"/>
  <c r="I189" i="1"/>
  <c r="J189" i="1"/>
  <c r="I190" i="1"/>
  <c r="J190" i="1"/>
  <c r="I191" i="1"/>
  <c r="J191" i="1"/>
  <c r="I192" i="1"/>
  <c r="J192" i="1"/>
  <c r="I193" i="1"/>
  <c r="J193" i="1"/>
  <c r="I194" i="1"/>
  <c r="J194" i="1"/>
  <c r="I195" i="1"/>
  <c r="J195" i="1"/>
  <c r="I196" i="1"/>
  <c r="J196" i="1"/>
  <c r="I197" i="1"/>
  <c r="J197" i="1"/>
  <c r="I198" i="1"/>
  <c r="J198" i="1"/>
  <c r="I199" i="1"/>
  <c r="J199" i="1"/>
  <c r="I200" i="1"/>
  <c r="J200" i="1"/>
  <c r="I201" i="1"/>
  <c r="J201" i="1"/>
  <c r="I202" i="1"/>
  <c r="J202" i="1"/>
  <c r="I203" i="1"/>
  <c r="J203" i="1"/>
  <c r="I204" i="1"/>
  <c r="J204" i="1"/>
  <c r="I205" i="1"/>
  <c r="J205" i="1"/>
  <c r="I206" i="1"/>
  <c r="J206" i="1"/>
  <c r="I207" i="1"/>
  <c r="J207" i="1"/>
  <c r="I208" i="1"/>
  <c r="J208" i="1"/>
  <c r="I209" i="1"/>
  <c r="J209" i="1"/>
  <c r="I210" i="1"/>
  <c r="J210" i="1"/>
  <c r="I211" i="1"/>
  <c r="J211" i="1"/>
  <c r="I212" i="1"/>
  <c r="J212" i="1"/>
  <c r="I213" i="1"/>
  <c r="J213" i="1"/>
  <c r="I214" i="1"/>
  <c r="J214" i="1"/>
  <c r="I215" i="1"/>
  <c r="J215" i="1"/>
  <c r="I216" i="1"/>
  <c r="J216" i="1"/>
  <c r="I217" i="1"/>
  <c r="J217" i="1"/>
  <c r="I218" i="1"/>
  <c r="J218" i="1"/>
  <c r="I219" i="1"/>
  <c r="J219" i="1"/>
  <c r="I220" i="1"/>
  <c r="J220" i="1"/>
  <c r="I221" i="1"/>
  <c r="J221" i="1"/>
  <c r="I222" i="1"/>
  <c r="J222" i="1"/>
  <c r="I223" i="1"/>
  <c r="J223" i="1"/>
  <c r="I224" i="1"/>
  <c r="J224" i="1"/>
  <c r="I225" i="1"/>
  <c r="J225" i="1"/>
  <c r="I226" i="1"/>
  <c r="J226" i="1"/>
  <c r="I227" i="1"/>
  <c r="J227" i="1"/>
  <c r="I228" i="1"/>
  <c r="J228" i="1"/>
  <c r="I229" i="1"/>
  <c r="J229" i="1"/>
  <c r="I230" i="1"/>
  <c r="J230" i="1"/>
  <c r="I231" i="1"/>
  <c r="J231" i="1"/>
  <c r="I232" i="1"/>
  <c r="J232" i="1"/>
  <c r="I233" i="1"/>
  <c r="J233" i="1"/>
  <c r="I234" i="1"/>
  <c r="J234" i="1"/>
  <c r="I235" i="1"/>
  <c r="J235" i="1"/>
  <c r="I236" i="1"/>
  <c r="J236" i="1"/>
  <c r="I237" i="1"/>
  <c r="J237" i="1"/>
  <c r="I238" i="1"/>
  <c r="J238" i="1"/>
  <c r="I239" i="1"/>
  <c r="J239" i="1"/>
  <c r="I240" i="1"/>
  <c r="J240" i="1"/>
  <c r="I241" i="1"/>
  <c r="J241" i="1"/>
  <c r="I242" i="1"/>
  <c r="J242" i="1"/>
  <c r="I243" i="1"/>
  <c r="J243" i="1"/>
  <c r="I244" i="1"/>
  <c r="J244" i="1"/>
  <c r="I245" i="1"/>
  <c r="J245" i="1"/>
  <c r="I246" i="1"/>
  <c r="J246" i="1"/>
  <c r="I247" i="1"/>
  <c r="J247" i="1"/>
  <c r="I248" i="1"/>
  <c r="J248" i="1"/>
  <c r="I249" i="1"/>
  <c r="J249" i="1"/>
  <c r="I250" i="1"/>
  <c r="J250" i="1"/>
  <c r="I251" i="1"/>
  <c r="J251" i="1"/>
  <c r="I252" i="1"/>
  <c r="J252" i="1"/>
  <c r="I253" i="1"/>
  <c r="J253" i="1"/>
  <c r="I254" i="1"/>
  <c r="J254" i="1"/>
  <c r="I255" i="1"/>
  <c r="J255" i="1"/>
  <c r="I256" i="1"/>
  <c r="J256" i="1"/>
  <c r="I257" i="1"/>
  <c r="J257" i="1"/>
  <c r="I258" i="1"/>
  <c r="J258" i="1"/>
  <c r="I259" i="1"/>
  <c r="J259" i="1"/>
  <c r="I260" i="1"/>
  <c r="J260" i="1"/>
  <c r="I261" i="1"/>
  <c r="J261" i="1"/>
  <c r="I262" i="1"/>
  <c r="J262" i="1"/>
  <c r="I263" i="1"/>
  <c r="J263" i="1"/>
  <c r="I264" i="1"/>
  <c r="J264" i="1"/>
  <c r="I265" i="1"/>
  <c r="J265" i="1"/>
  <c r="I266" i="1"/>
  <c r="J266" i="1"/>
  <c r="I267" i="1"/>
  <c r="J267" i="1"/>
  <c r="I268" i="1"/>
  <c r="J268" i="1"/>
  <c r="I269" i="1"/>
  <c r="J269" i="1"/>
  <c r="I270" i="1"/>
  <c r="J270" i="1"/>
  <c r="I271" i="1"/>
  <c r="J271" i="1"/>
  <c r="I272" i="1"/>
  <c r="J272" i="1"/>
  <c r="I273" i="1"/>
  <c r="J273" i="1"/>
  <c r="I274" i="1"/>
  <c r="J274" i="1"/>
  <c r="I275" i="1"/>
  <c r="J275" i="1"/>
  <c r="I276" i="1"/>
  <c r="J276" i="1"/>
  <c r="I277" i="1"/>
  <c r="J277" i="1"/>
  <c r="I278" i="1"/>
  <c r="J278" i="1"/>
  <c r="I279" i="1"/>
  <c r="J279" i="1"/>
  <c r="I280" i="1"/>
  <c r="J280" i="1"/>
  <c r="I281" i="1"/>
  <c r="J281" i="1"/>
  <c r="I282" i="1"/>
  <c r="J282" i="1"/>
  <c r="I283" i="1"/>
  <c r="J283" i="1"/>
  <c r="I284" i="1"/>
  <c r="J284" i="1"/>
  <c r="I285" i="1"/>
  <c r="J285" i="1"/>
  <c r="I286" i="1"/>
  <c r="J286" i="1"/>
  <c r="I287" i="1"/>
  <c r="J287" i="1"/>
  <c r="I288" i="1"/>
  <c r="J288" i="1"/>
  <c r="I289" i="1"/>
  <c r="J289" i="1"/>
  <c r="I290" i="1"/>
  <c r="J290" i="1"/>
  <c r="I291" i="1"/>
  <c r="J291" i="1"/>
  <c r="I292" i="1"/>
  <c r="J292" i="1"/>
  <c r="I293" i="1"/>
  <c r="J293" i="1"/>
  <c r="I294" i="1"/>
  <c r="J294" i="1"/>
  <c r="I295" i="1"/>
  <c r="J295" i="1"/>
  <c r="I296" i="1"/>
  <c r="J296" i="1"/>
  <c r="I297" i="1"/>
  <c r="J297" i="1"/>
  <c r="I298" i="1"/>
  <c r="J298" i="1"/>
  <c r="I299" i="1"/>
  <c r="J299" i="1"/>
  <c r="I300" i="1"/>
  <c r="J300" i="1"/>
  <c r="I301" i="1"/>
  <c r="J301" i="1"/>
  <c r="I302" i="1"/>
  <c r="J302" i="1"/>
  <c r="I303" i="1"/>
  <c r="J303" i="1"/>
  <c r="I304" i="1"/>
  <c r="J304" i="1"/>
  <c r="I305" i="1"/>
  <c r="J305" i="1"/>
  <c r="I306" i="1"/>
  <c r="J306" i="1"/>
  <c r="I307" i="1"/>
  <c r="J307" i="1"/>
  <c r="I308" i="1"/>
  <c r="J308" i="1"/>
  <c r="I309" i="1"/>
  <c r="J309" i="1"/>
  <c r="I310" i="1"/>
  <c r="J310" i="1"/>
  <c r="I311" i="1"/>
  <c r="J311" i="1"/>
  <c r="I312" i="1"/>
  <c r="J312" i="1"/>
  <c r="I313" i="1"/>
  <c r="J313" i="1"/>
  <c r="I314" i="1"/>
  <c r="J314" i="1"/>
  <c r="I315" i="1"/>
  <c r="J315" i="1"/>
  <c r="I316" i="1"/>
  <c r="J316" i="1"/>
  <c r="I317" i="1"/>
  <c r="J317" i="1"/>
  <c r="I318" i="1"/>
  <c r="J318" i="1"/>
  <c r="I319" i="1"/>
  <c r="J319" i="1"/>
  <c r="I320" i="1"/>
  <c r="J320" i="1"/>
  <c r="I321" i="1"/>
  <c r="J321"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I338" i="1"/>
  <c r="J338" i="1"/>
  <c r="I339" i="1"/>
  <c r="J339" i="1"/>
  <c r="I340" i="1"/>
  <c r="J340" i="1"/>
  <c r="I341" i="1"/>
  <c r="J341" i="1"/>
  <c r="I342" i="1"/>
  <c r="J342" i="1"/>
  <c r="I343" i="1"/>
  <c r="J343" i="1"/>
  <c r="I344" i="1"/>
  <c r="J344" i="1"/>
  <c r="I345" i="1"/>
  <c r="J345" i="1"/>
  <c r="I346" i="1"/>
  <c r="J346" i="1"/>
  <c r="I347" i="1"/>
  <c r="J347" i="1"/>
  <c r="I348" i="1"/>
  <c r="J348" i="1"/>
  <c r="I349" i="1"/>
  <c r="J349" i="1"/>
  <c r="I350" i="1"/>
  <c r="J350" i="1"/>
  <c r="I351" i="1"/>
  <c r="J351" i="1"/>
  <c r="I352" i="1"/>
  <c r="J352" i="1"/>
  <c r="I353" i="1"/>
  <c r="J353" i="1"/>
  <c r="I354" i="1"/>
  <c r="J354" i="1"/>
  <c r="I355" i="1"/>
  <c r="J355" i="1"/>
  <c r="I356" i="1"/>
  <c r="J356" i="1"/>
  <c r="I357" i="1"/>
  <c r="J357" i="1"/>
  <c r="I358" i="1"/>
  <c r="J358" i="1"/>
  <c r="I359" i="1"/>
  <c r="J359" i="1"/>
  <c r="I360" i="1"/>
  <c r="J360" i="1"/>
  <c r="I361" i="1"/>
  <c r="J361" i="1"/>
  <c r="I362" i="1"/>
  <c r="J362" i="1"/>
  <c r="I363" i="1"/>
  <c r="J363" i="1"/>
  <c r="I364" i="1"/>
  <c r="J364" i="1"/>
  <c r="I365" i="1"/>
  <c r="J365" i="1"/>
  <c r="I366" i="1"/>
  <c r="J366" i="1"/>
  <c r="I367" i="1"/>
  <c r="J367" i="1"/>
  <c r="I368" i="1"/>
  <c r="J368" i="1"/>
  <c r="I369" i="1"/>
  <c r="J369" i="1"/>
  <c r="I370" i="1"/>
  <c r="J370" i="1"/>
  <c r="I371" i="1"/>
  <c r="J371" i="1"/>
  <c r="I372" i="1"/>
  <c r="J372" i="1"/>
  <c r="I373" i="1"/>
  <c r="J373" i="1"/>
  <c r="I374" i="1"/>
  <c r="J374" i="1"/>
  <c r="I375" i="1"/>
  <c r="J375" i="1"/>
  <c r="I376" i="1"/>
  <c r="J376" i="1"/>
  <c r="I377" i="1"/>
  <c r="J377" i="1"/>
  <c r="I378" i="1"/>
  <c r="J378" i="1"/>
  <c r="I379" i="1"/>
  <c r="J379" i="1"/>
  <c r="I380" i="1"/>
  <c r="J380" i="1"/>
  <c r="I381" i="1"/>
  <c r="J381" i="1"/>
  <c r="I382" i="1"/>
  <c r="J382" i="1"/>
  <c r="I383" i="1"/>
  <c r="J383" i="1"/>
  <c r="I384" i="1"/>
  <c r="J384" i="1"/>
  <c r="I385" i="1"/>
  <c r="J385" i="1"/>
  <c r="I386" i="1"/>
  <c r="J386" i="1"/>
  <c r="I387" i="1"/>
  <c r="J387" i="1"/>
  <c r="I388" i="1"/>
  <c r="J388" i="1"/>
  <c r="I389" i="1"/>
  <c r="J389" i="1"/>
  <c r="I390" i="1"/>
  <c r="J390" i="1"/>
  <c r="I391" i="1"/>
  <c r="J391" i="1"/>
  <c r="I392" i="1"/>
  <c r="J392" i="1"/>
  <c r="I393" i="1"/>
  <c r="J393" i="1"/>
  <c r="I394" i="1"/>
  <c r="J394" i="1"/>
  <c r="I395" i="1"/>
  <c r="J395" i="1"/>
  <c r="I396" i="1"/>
  <c r="J396" i="1"/>
  <c r="I397" i="1"/>
  <c r="J397" i="1"/>
  <c r="I398" i="1"/>
  <c r="J398" i="1"/>
  <c r="I399" i="1"/>
  <c r="J399" i="1"/>
  <c r="I400" i="1"/>
  <c r="J400" i="1"/>
  <c r="I401" i="1"/>
  <c r="J401" i="1"/>
  <c r="I402" i="1"/>
  <c r="J402" i="1"/>
  <c r="I403" i="1"/>
  <c r="J403" i="1"/>
  <c r="I404" i="1"/>
  <c r="J404" i="1"/>
  <c r="I405" i="1"/>
  <c r="J405" i="1"/>
  <c r="I406" i="1"/>
  <c r="J406" i="1"/>
  <c r="I407" i="1"/>
  <c r="J407" i="1"/>
  <c r="I408" i="1"/>
  <c r="J408" i="1"/>
  <c r="I409" i="1"/>
  <c r="J409" i="1"/>
  <c r="I410" i="1"/>
  <c r="J410" i="1"/>
  <c r="I411" i="1"/>
  <c r="J411" i="1"/>
  <c r="I412" i="1"/>
  <c r="J412" i="1"/>
  <c r="I413" i="1"/>
  <c r="J413" i="1"/>
  <c r="I414" i="1"/>
  <c r="J414" i="1"/>
  <c r="I415" i="1"/>
  <c r="J415" i="1"/>
  <c r="I416" i="1"/>
  <c r="J416" i="1"/>
  <c r="I417" i="1"/>
  <c r="J417" i="1"/>
  <c r="I418" i="1"/>
  <c r="J418" i="1"/>
  <c r="I419" i="1"/>
  <c r="J419" i="1"/>
  <c r="I420" i="1"/>
  <c r="J420" i="1"/>
  <c r="I421" i="1"/>
  <c r="J421" i="1"/>
  <c r="I422" i="1"/>
  <c r="J422" i="1"/>
  <c r="I423" i="1"/>
  <c r="J423" i="1"/>
  <c r="I424" i="1"/>
  <c r="J424" i="1"/>
  <c r="I425" i="1"/>
  <c r="J425" i="1"/>
  <c r="I426" i="1"/>
  <c r="J426"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0" i="1"/>
  <c r="J440" i="1"/>
  <c r="I441" i="1"/>
  <c r="J441" i="1"/>
  <c r="I442" i="1"/>
  <c r="J442" i="1"/>
  <c r="I443" i="1"/>
  <c r="J443" i="1"/>
  <c r="I444" i="1"/>
  <c r="J444" i="1"/>
  <c r="I445" i="1"/>
  <c r="J445" i="1"/>
  <c r="I446" i="1"/>
  <c r="J446" i="1"/>
  <c r="I447" i="1"/>
  <c r="J447" i="1"/>
  <c r="I448" i="1"/>
  <c r="J448" i="1"/>
  <c r="I449" i="1"/>
  <c r="J449" i="1"/>
  <c r="I450" i="1"/>
  <c r="J450" i="1"/>
  <c r="I451" i="1"/>
  <c r="J451" i="1"/>
  <c r="I452" i="1"/>
  <c r="J452" i="1"/>
  <c r="I453" i="1"/>
  <c r="J453" i="1"/>
  <c r="I454" i="1"/>
  <c r="J454" i="1"/>
  <c r="I455" i="1"/>
  <c r="J455" i="1"/>
  <c r="I456" i="1"/>
  <c r="J456" i="1"/>
  <c r="I457" i="1"/>
  <c r="J457" i="1"/>
  <c r="I458" i="1"/>
  <c r="J458" i="1"/>
  <c r="I459" i="1"/>
  <c r="J459" i="1"/>
  <c r="I460" i="1"/>
  <c r="J460" i="1"/>
  <c r="I461" i="1"/>
  <c r="J461" i="1"/>
  <c r="I462" i="1"/>
  <c r="J462" i="1"/>
  <c r="I463" i="1"/>
  <c r="J463" i="1"/>
  <c r="I464" i="1"/>
  <c r="J464" i="1"/>
  <c r="I465" i="1"/>
  <c r="J465" i="1"/>
  <c r="I466" i="1"/>
  <c r="J466" i="1"/>
  <c r="I467" i="1"/>
  <c r="J467" i="1"/>
  <c r="I468" i="1"/>
  <c r="J468" i="1"/>
  <c r="I469" i="1"/>
  <c r="J469" i="1"/>
  <c r="I470" i="1"/>
  <c r="J470" i="1"/>
  <c r="I471" i="1"/>
  <c r="J471" i="1"/>
  <c r="I472" i="1"/>
  <c r="J472" i="1"/>
  <c r="I473" i="1"/>
  <c r="J473" i="1"/>
  <c r="I474" i="1"/>
  <c r="J474" i="1"/>
  <c r="I475" i="1"/>
  <c r="J475" i="1"/>
  <c r="I476" i="1"/>
  <c r="J476" i="1"/>
  <c r="I477" i="1"/>
  <c r="J477" i="1"/>
  <c r="I478" i="1"/>
  <c r="J478" i="1"/>
  <c r="I479" i="1"/>
  <c r="J479" i="1"/>
  <c r="I480" i="1"/>
  <c r="J480" i="1"/>
  <c r="I481" i="1"/>
  <c r="J481" i="1"/>
  <c r="I482" i="1"/>
  <c r="J482" i="1"/>
  <c r="I483" i="1"/>
  <c r="J483" i="1"/>
  <c r="I484" i="1"/>
  <c r="J484" i="1"/>
  <c r="I485" i="1"/>
  <c r="J485" i="1"/>
  <c r="I486" i="1"/>
  <c r="J486" i="1"/>
  <c r="I487" i="1"/>
  <c r="J487" i="1"/>
  <c r="I488" i="1"/>
  <c r="J488" i="1"/>
  <c r="I489" i="1"/>
  <c r="J489" i="1"/>
  <c r="I490" i="1"/>
  <c r="J490" i="1"/>
  <c r="I491" i="1"/>
  <c r="J491" i="1"/>
  <c r="I492" i="1"/>
  <c r="J492" i="1"/>
  <c r="I493" i="1"/>
  <c r="J493" i="1"/>
  <c r="I494" i="1"/>
  <c r="J494" i="1"/>
  <c r="I495" i="1"/>
  <c r="J495" i="1"/>
  <c r="I496" i="1"/>
  <c r="J496" i="1"/>
  <c r="I497" i="1"/>
  <c r="J497" i="1"/>
  <c r="I498" i="1"/>
  <c r="J498" i="1"/>
  <c r="I499" i="1"/>
  <c r="J499" i="1"/>
  <c r="I500" i="1"/>
  <c r="J500" i="1"/>
  <c r="I501" i="1"/>
  <c r="J501" i="1"/>
  <c r="I502" i="1"/>
  <c r="J502" i="1"/>
  <c r="I503" i="1"/>
  <c r="J503" i="1"/>
  <c r="I504" i="1"/>
  <c r="J504" i="1"/>
  <c r="I505" i="1"/>
  <c r="J505" i="1"/>
  <c r="B21" i="1" l="1"/>
  <c r="M21" i="1" s="1"/>
  <c r="B23" i="1"/>
  <c r="B24" i="1"/>
  <c r="B28" i="1"/>
  <c r="B29" i="1"/>
  <c r="B31" i="1"/>
  <c r="B35" i="1"/>
  <c r="B36" i="1"/>
  <c r="B40" i="1"/>
  <c r="B41" i="1"/>
  <c r="B93" i="1"/>
  <c r="B98" i="1"/>
  <c r="B116" i="1"/>
  <c r="B117" i="1"/>
  <c r="B118" i="1"/>
  <c r="B123" i="1"/>
  <c r="B124" i="1"/>
  <c r="B136" i="1"/>
  <c r="B137" i="1"/>
  <c r="B138" i="1"/>
  <c r="B139" i="1"/>
  <c r="B141" i="1"/>
  <c r="B143" i="1"/>
  <c r="B148" i="1"/>
  <c r="B150" i="1"/>
  <c r="B152" i="1"/>
  <c r="B191" i="1"/>
  <c r="B193" i="1"/>
  <c r="B204" i="1"/>
  <c r="B205" i="1"/>
  <c r="B220" i="1"/>
  <c r="M220" i="1" s="1"/>
  <c r="B228" i="1"/>
  <c r="M228" i="1" s="1"/>
  <c r="B229" i="1"/>
  <c r="M229" i="1" s="1"/>
  <c r="B242" i="1"/>
  <c r="M242" i="1" s="1"/>
  <c r="B245" i="1"/>
  <c r="M245" i="1" s="1"/>
  <c r="B247" i="1"/>
  <c r="M247" i="1" s="1"/>
  <c r="B256" i="1"/>
  <c r="M256" i="1" s="1"/>
  <c r="B263" i="1"/>
  <c r="M263" i="1" s="1"/>
  <c r="B265" i="1"/>
  <c r="M265" i="1" s="1"/>
  <c r="B269" i="1"/>
  <c r="M269" i="1" s="1"/>
  <c r="B275" i="1"/>
  <c r="M275" i="1" s="1"/>
  <c r="B297" i="1"/>
  <c r="M297" i="1" s="1"/>
  <c r="B299" i="1"/>
  <c r="M299" i="1" s="1"/>
  <c r="B302" i="1"/>
  <c r="M302" i="1" s="1"/>
  <c r="B304" i="1"/>
  <c r="M304" i="1" s="1"/>
  <c r="B305" i="1"/>
  <c r="M305" i="1" s="1"/>
  <c r="B310" i="1"/>
  <c r="M310" i="1" s="1"/>
  <c r="B153" i="1"/>
  <c r="B159" i="1"/>
  <c r="B2" i="1"/>
  <c r="M2" i="1" s="1"/>
  <c r="B276" i="1"/>
  <c r="M276" i="1" s="1"/>
  <c r="B169" i="1"/>
  <c r="A14" i="10"/>
  <c r="A13" i="11"/>
  <c r="P2" i="11"/>
  <c r="P3" i="11"/>
  <c r="P4" i="11"/>
  <c r="P5" i="11"/>
  <c r="P6" i="11"/>
  <c r="P7" i="11"/>
  <c r="P8" i="11"/>
  <c r="P9" i="11"/>
  <c r="P10" i="11"/>
  <c r="P11" i="11"/>
  <c r="P12" i="11"/>
  <c r="N12" i="11"/>
  <c r="P13" i="11"/>
  <c r="N13" i="11"/>
  <c r="P1" i="11"/>
  <c r="J508" i="1"/>
  <c r="J506" i="1"/>
  <c r="J507" i="1"/>
  <c r="J509" i="1"/>
  <c r="N4" i="1"/>
  <c r="N5" i="1"/>
  <c r="N6" i="1"/>
  <c r="N7" i="1"/>
  <c r="N8" i="1"/>
  <c r="N9" i="1"/>
  <c r="N10" i="1"/>
  <c r="N11" i="1"/>
  <c r="N12" i="1"/>
  <c r="N14" i="1"/>
  <c r="N15" i="1"/>
  <c r="N16" i="1"/>
  <c r="N212" i="1"/>
  <c r="N213" i="1"/>
  <c r="N214" i="1"/>
  <c r="N232" i="1"/>
  <c r="N233" i="1"/>
  <c r="N234" i="1"/>
  <c r="N236" i="1"/>
  <c r="N235" i="1"/>
  <c r="N238" i="1"/>
  <c r="N239" i="1"/>
  <c r="N246" i="1"/>
  <c r="N251" i="1"/>
  <c r="N254" i="1"/>
  <c r="N258" i="1"/>
  <c r="N260" i="1"/>
  <c r="N261" i="1"/>
  <c r="N277" i="1"/>
  <c r="N278" i="1"/>
  <c r="N284" i="1"/>
  <c r="N285" i="1"/>
  <c r="N286" i="1"/>
  <c r="N287" i="1"/>
  <c r="N288" i="1"/>
  <c r="N289" i="1"/>
  <c r="N290" i="1"/>
  <c r="N291" i="1"/>
  <c r="N292" i="1"/>
  <c r="N294" i="1"/>
  <c r="N293" i="1"/>
  <c r="N295" i="1"/>
  <c r="N298" i="1"/>
  <c r="N306" i="1"/>
  <c r="N308" i="1"/>
  <c r="N312" i="1"/>
  <c r="N313" i="1"/>
  <c r="N315" i="1"/>
  <c r="N316" i="1"/>
  <c r="N317" i="1"/>
  <c r="N314" i="1"/>
  <c r="N241" i="1"/>
  <c r="N318" i="1"/>
  <c r="N319" i="1"/>
  <c r="N322" i="1"/>
  <c r="N323" i="1"/>
  <c r="N325" i="1"/>
  <c r="N326" i="1"/>
  <c r="N327" i="1"/>
  <c r="N328" i="1"/>
  <c r="N329" i="1"/>
  <c r="N335" i="1"/>
  <c r="N338" i="1"/>
  <c r="N339" i="1"/>
  <c r="N340" i="1"/>
  <c r="N342" i="1"/>
  <c r="N343" i="1"/>
  <c r="N344" i="1"/>
  <c r="N345" i="1"/>
  <c r="N346" i="1"/>
  <c r="N353" i="1"/>
  <c r="N354" i="1"/>
  <c r="N355" i="1"/>
  <c r="N356" i="1"/>
  <c r="N357" i="1"/>
  <c r="N358" i="1"/>
  <c r="N359" i="1"/>
  <c r="N360" i="1"/>
  <c r="N368" i="1"/>
  <c r="N369" i="1"/>
  <c r="N370" i="1"/>
  <c r="N371" i="1"/>
  <c r="N372" i="1"/>
  <c r="N374" i="1"/>
  <c r="N375" i="1"/>
  <c r="N377" i="1"/>
  <c r="N378" i="1"/>
  <c r="N379" i="1"/>
  <c r="N380" i="1"/>
  <c r="N373" i="1"/>
  <c r="N395" i="1"/>
  <c r="N399" i="1"/>
  <c r="N400" i="1"/>
  <c r="N401" i="1"/>
  <c r="N402" i="1"/>
  <c r="N403" i="1"/>
  <c r="N404" i="1"/>
  <c r="N410" i="1"/>
  <c r="N411" i="1"/>
  <c r="N414" i="1"/>
  <c r="N415" i="1"/>
  <c r="N447" i="1"/>
  <c r="N448" i="1"/>
  <c r="N449" i="1"/>
  <c r="N450" i="1"/>
  <c r="N451" i="1"/>
  <c r="N452" i="1"/>
  <c r="N454" i="1"/>
  <c r="N455" i="1"/>
  <c r="N456" i="1"/>
  <c r="N457" i="1"/>
  <c r="N459" i="1"/>
  <c r="N460" i="1"/>
  <c r="N468" i="1"/>
  <c r="N469" i="1"/>
  <c r="N470" i="1"/>
  <c r="N471" i="1"/>
  <c r="N496" i="1"/>
  <c r="N501" i="1"/>
  <c r="N502" i="1"/>
  <c r="N503" i="1"/>
  <c r="N504" i="1"/>
  <c r="N505" i="1"/>
  <c r="I506" i="1"/>
  <c r="N506" i="1" s="1"/>
  <c r="I507" i="1"/>
  <c r="N507" i="1" s="1"/>
  <c r="N297" i="1"/>
  <c r="N299" i="1"/>
  <c r="N304" i="1"/>
  <c r="N421" i="1"/>
  <c r="N441" i="1"/>
  <c r="N263" i="1"/>
  <c r="N262" i="1"/>
  <c r="N281" i="1"/>
  <c r="N350" i="1"/>
  <c r="N388" i="1"/>
  <c r="N387" i="1"/>
  <c r="N393" i="1"/>
  <c r="N445" i="1"/>
  <c r="N227" i="1"/>
  <c r="N224" i="1"/>
  <c r="N330" i="1"/>
  <c r="N381" i="1"/>
  <c r="N396" i="1"/>
  <c r="N405" i="1"/>
  <c r="N443" i="1"/>
  <c r="N310" i="1"/>
  <c r="N218" i="1"/>
  <c r="N279" i="1"/>
  <c r="N391" i="1"/>
  <c r="N486" i="1"/>
  <c r="N491" i="1"/>
  <c r="N220" i="1"/>
  <c r="N228" i="1"/>
  <c r="N243" i="1"/>
  <c r="N255" i="1"/>
  <c r="N259" i="1"/>
  <c r="N296" i="1"/>
  <c r="N303" i="1"/>
  <c r="N2" i="1"/>
  <c r="N209" i="1"/>
  <c r="N215" i="1"/>
  <c r="N217" i="1"/>
  <c r="N250" i="1"/>
  <c r="N280" i="1"/>
  <c r="N18" i="1"/>
  <c r="N17" i="1"/>
  <c r="N320" i="1"/>
  <c r="N331" i="1"/>
  <c r="N336" i="1"/>
  <c r="N347" i="1"/>
  <c r="N349" i="1"/>
  <c r="N361" i="1"/>
  <c r="N364" i="1"/>
  <c r="N382" i="1"/>
  <c r="N384" i="1"/>
  <c r="N386" i="1"/>
  <c r="N392" i="1"/>
  <c r="N397" i="1"/>
  <c r="N412" i="1"/>
  <c r="N416" i="1"/>
  <c r="N428" i="1"/>
  <c r="N430" i="1"/>
  <c r="N432" i="1"/>
  <c r="N435" i="1"/>
  <c r="N438" i="1"/>
  <c r="N440" i="1"/>
  <c r="N463" i="1"/>
  <c r="N465" i="1"/>
  <c r="N472" i="1"/>
  <c r="N494" i="1"/>
  <c r="I508" i="1"/>
  <c r="N508" i="1" s="1"/>
  <c r="N19" i="1"/>
  <c r="N300" i="1"/>
  <c r="N417" i="1"/>
  <c r="N461" i="1"/>
  <c r="N473" i="1"/>
  <c r="N474" i="1"/>
  <c r="N477" i="1"/>
  <c r="N478" i="1"/>
  <c r="N479" i="1"/>
  <c r="N487" i="1"/>
  <c r="N488" i="1"/>
  <c r="N489" i="1"/>
  <c r="N222" i="1"/>
  <c r="I509" i="1"/>
  <c r="I510" i="1"/>
  <c r="N510" i="1" s="1"/>
  <c r="I511" i="1"/>
  <c r="N511" i="1" s="1"/>
  <c r="I512" i="1"/>
  <c r="N512" i="1" s="1"/>
  <c r="I513" i="1"/>
  <c r="N513" i="1" s="1"/>
  <c r="I514" i="1"/>
  <c r="I515" i="1"/>
  <c r="I516" i="1"/>
  <c r="N516" i="1" s="1"/>
  <c r="I517" i="1"/>
  <c r="N517" i="1" s="1"/>
  <c r="I518" i="1"/>
  <c r="N518" i="1" s="1"/>
  <c r="I519" i="1"/>
  <c r="N519" i="1" s="1"/>
  <c r="I520" i="1"/>
  <c r="N520" i="1" s="1"/>
  <c r="I521" i="1"/>
  <c r="I522" i="1"/>
  <c r="N522" i="1" s="1"/>
  <c r="I523" i="1"/>
  <c r="N523" i="1" s="1"/>
  <c r="I524" i="1"/>
  <c r="N524" i="1" s="1"/>
  <c r="I525" i="1"/>
  <c r="I526" i="1"/>
  <c r="I527" i="1"/>
  <c r="I528" i="1"/>
  <c r="I529" i="1"/>
  <c r="N529" i="1" s="1"/>
  <c r="I530" i="1"/>
  <c r="N530" i="1" s="1"/>
  <c r="I531" i="1"/>
  <c r="I532" i="1"/>
  <c r="N532" i="1" s="1"/>
  <c r="I533" i="1"/>
  <c r="I534" i="1"/>
  <c r="N534" i="1" s="1"/>
  <c r="I535" i="1"/>
  <c r="N535" i="1" s="1"/>
  <c r="I536" i="1"/>
  <c r="N536" i="1" s="1"/>
  <c r="I537" i="1"/>
  <c r="I538" i="1"/>
  <c r="I539" i="1"/>
  <c r="I540" i="1"/>
  <c r="I541" i="1"/>
  <c r="N541" i="1" s="1"/>
  <c r="I542" i="1"/>
  <c r="N542" i="1" s="1"/>
  <c r="I543" i="1"/>
  <c r="N543" i="1" s="1"/>
  <c r="I544" i="1"/>
  <c r="N544" i="1" s="1"/>
  <c r="I545" i="1"/>
  <c r="I546" i="1"/>
  <c r="N546" i="1" s="1"/>
  <c r="I547" i="1"/>
  <c r="N547" i="1" s="1"/>
  <c r="I548" i="1"/>
  <c r="N548" i="1" s="1"/>
  <c r="I549" i="1"/>
  <c r="I550" i="1"/>
  <c r="I551" i="1"/>
  <c r="I552" i="1"/>
  <c r="I553" i="1"/>
  <c r="N553" i="1" s="1"/>
  <c r="I554" i="1"/>
  <c r="N554" i="1" s="1"/>
  <c r="I555" i="1"/>
  <c r="N555" i="1" s="1"/>
  <c r="I556" i="1"/>
  <c r="N556" i="1" s="1"/>
  <c r="I557" i="1"/>
  <c r="N557" i="1" s="1"/>
  <c r="I558" i="1"/>
  <c r="N558" i="1" s="1"/>
  <c r="I559" i="1"/>
  <c r="N559" i="1" s="1"/>
  <c r="I560" i="1"/>
  <c r="I561" i="1"/>
  <c r="I562" i="1"/>
  <c r="I563" i="1"/>
  <c r="I564" i="1"/>
  <c r="I565" i="1"/>
  <c r="N565" i="1" s="1"/>
  <c r="I566" i="1"/>
  <c r="N566" i="1" s="1"/>
  <c r="I567" i="1"/>
  <c r="N567" i="1" s="1"/>
  <c r="I568" i="1"/>
  <c r="N568" i="1" s="1"/>
  <c r="I569" i="1"/>
  <c r="N569" i="1" s="1"/>
  <c r="I570" i="1"/>
  <c r="N570" i="1" s="1"/>
  <c r="I571" i="1"/>
  <c r="I572" i="1"/>
  <c r="I573" i="1"/>
  <c r="I574" i="1"/>
  <c r="I575" i="1"/>
  <c r="I576" i="1"/>
  <c r="I577" i="1"/>
  <c r="N577" i="1" s="1"/>
  <c r="I578" i="1"/>
  <c r="N578" i="1" s="1"/>
  <c r="I579" i="1"/>
  <c r="I580" i="1"/>
  <c r="N580" i="1" s="1"/>
  <c r="I581" i="1"/>
  <c r="N581" i="1" s="1"/>
  <c r="I582" i="1"/>
  <c r="N582" i="1" s="1"/>
  <c r="I583" i="1"/>
  <c r="I584" i="1"/>
  <c r="I585" i="1"/>
  <c r="I586" i="1"/>
  <c r="I587" i="1"/>
  <c r="I588" i="1"/>
  <c r="N588" i="1" s="1"/>
  <c r="I589" i="1"/>
  <c r="N589" i="1" s="1"/>
  <c r="I590" i="1"/>
  <c r="N590" i="1" s="1"/>
  <c r="I591" i="1"/>
  <c r="N591" i="1" s="1"/>
  <c r="I592" i="1"/>
  <c r="N592" i="1" s="1"/>
  <c r="I593" i="1"/>
  <c r="N593" i="1" s="1"/>
  <c r="I594" i="1"/>
  <c r="I595" i="1"/>
  <c r="I596" i="1"/>
  <c r="I597" i="1"/>
  <c r="I598" i="1"/>
  <c r="I599" i="1"/>
  <c r="I600" i="1"/>
  <c r="I601" i="1"/>
  <c r="N601" i="1" s="1"/>
  <c r="I602" i="1"/>
  <c r="N602" i="1" s="1"/>
  <c r="I603" i="1"/>
  <c r="N603" i="1" s="1"/>
  <c r="I604" i="1"/>
  <c r="N604" i="1" s="1"/>
  <c r="I605" i="1"/>
  <c r="N605" i="1" s="1"/>
  <c r="I606" i="1"/>
  <c r="I607" i="1"/>
  <c r="I608" i="1"/>
  <c r="I609" i="1"/>
  <c r="I610" i="1"/>
  <c r="I611" i="1"/>
  <c r="I612" i="1"/>
  <c r="N612" i="1" s="1"/>
  <c r="I613" i="1"/>
  <c r="N613" i="1" s="1"/>
  <c r="I614" i="1"/>
  <c r="N614" i="1" s="1"/>
  <c r="I615" i="1"/>
  <c r="N615" i="1" s="1"/>
  <c r="R2"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N210" i="1"/>
  <c r="N221" i="1"/>
  <c r="N265" i="1"/>
  <c r="N302" i="1"/>
  <c r="N389" i="1"/>
  <c r="N390" i="1"/>
  <c r="N394" i="1"/>
  <c r="N398" i="1"/>
  <c r="N407" i="1"/>
  <c r="N305" i="1"/>
  <c r="N276" i="1"/>
  <c r="N408" i="1"/>
  <c r="N413" i="1"/>
  <c r="N283" i="1"/>
  <c r="N419" i="1"/>
  <c r="N422" i="1"/>
  <c r="N211" i="1"/>
  <c r="N424" i="1"/>
  <c r="N216" i="1"/>
  <c r="N426" i="1"/>
  <c r="N427" i="1"/>
  <c r="N493" i="1"/>
  <c r="N429" i="1"/>
  <c r="N433" i="1"/>
  <c r="N307" i="1"/>
  <c r="N252" i="1"/>
  <c r="N437" i="1"/>
  <c r="N439" i="1"/>
  <c r="N282" i="1"/>
  <c r="N253" i="1"/>
  <c r="N240" i="1"/>
  <c r="N334" i="1"/>
  <c r="N442" i="1"/>
  <c r="N462" i="1"/>
  <c r="N242" i="1"/>
  <c r="N464" i="1"/>
  <c r="N466" i="1"/>
  <c r="N229" i="1"/>
  <c r="N467" i="1"/>
  <c r="N483" i="1"/>
  <c r="N321" i="1"/>
  <c r="N484" i="1"/>
  <c r="N332" i="1"/>
  <c r="N333" i="1"/>
  <c r="N337" i="1"/>
  <c r="N348" i="1"/>
  <c r="N351" i="1"/>
  <c r="N362" i="1"/>
  <c r="N475" i="1"/>
  <c r="N249" i="1"/>
  <c r="N495" i="1"/>
  <c r="N247" i="1"/>
  <c r="N498" i="1"/>
  <c r="N446" i="1"/>
  <c r="N436" i="1"/>
  <c r="N365" i="1"/>
  <c r="N366" i="1"/>
  <c r="N223" i="1"/>
  <c r="N231" i="1"/>
  <c r="N20" i="1"/>
  <c r="N256" i="1"/>
  <c r="N352" i="1"/>
  <c r="N383" i="1"/>
  <c r="N418" i="1"/>
  <c r="N431" i="1"/>
  <c r="N367" i="1"/>
  <c r="N264" i="1"/>
  <c r="N499" i="1"/>
  <c r="N490" i="1"/>
  <c r="N245" i="1"/>
  <c r="N385" i="1"/>
  <c r="N409" i="1"/>
  <c r="N500" i="1"/>
  <c r="N248" i="1"/>
  <c r="N244" i="1"/>
  <c r="N225" i="1"/>
  <c r="N226" i="1"/>
  <c r="N21" i="1"/>
  <c r="N266" i="1"/>
  <c r="N267" i="1"/>
  <c r="N268" i="1"/>
  <c r="N269" i="1"/>
  <c r="N270" i="1"/>
  <c r="N271" i="1"/>
  <c r="N273" i="1"/>
  <c r="N274" i="1"/>
  <c r="N275" i="1"/>
  <c r="N309" i="1"/>
  <c r="N272" i="1"/>
  <c r="N301" i="1"/>
  <c r="N219" i="1"/>
  <c r="N230" i="1"/>
  <c r="N257" i="1"/>
  <c r="N311" i="1"/>
  <c r="H3" i="7"/>
  <c r="I4" i="9"/>
  <c r="L129" i="9"/>
  <c r="J129" i="9"/>
  <c r="H130" i="9"/>
  <c r="N14" i="11"/>
  <c r="N15" i="11"/>
  <c r="N16" i="11"/>
  <c r="N17" i="11"/>
  <c r="N18" i="11"/>
  <c r="N19" i="11"/>
  <c r="N458" i="1"/>
  <c r="N237" i="1"/>
  <c r="N341" i="1"/>
  <c r="N3" i="1"/>
  <c r="L457" i="1"/>
  <c r="B457" i="1"/>
  <c r="M457" i="1" s="1"/>
  <c r="L256" i="1"/>
  <c r="L215" i="1"/>
  <c r="B215" i="1"/>
  <c r="M215" i="1" s="1"/>
  <c r="L491" i="1"/>
  <c r="B491" i="1"/>
  <c r="M491" i="1" s="1"/>
  <c r="L281" i="1"/>
  <c r="B281" i="1"/>
  <c r="M281" i="1" s="1"/>
  <c r="L333" i="1"/>
  <c r="B333" i="1"/>
  <c r="M333" i="1" s="1"/>
  <c r="L453" i="1"/>
  <c r="L251" i="1"/>
  <c r="L254" i="1"/>
  <c r="L258" i="1"/>
  <c r="L260" i="1"/>
  <c r="L261" i="1"/>
  <c r="L277" i="1"/>
  <c r="L278" i="1"/>
  <c r="L284" i="1"/>
  <c r="B238" i="1"/>
  <c r="M238" i="1" s="1"/>
  <c r="B156" i="1"/>
  <c r="B217" i="1"/>
  <c r="M217" i="1" s="1"/>
  <c r="B232" i="1"/>
  <c r="M232" i="1" s="1"/>
  <c r="B239" i="1"/>
  <c r="M239" i="1" s="1"/>
  <c r="B246" i="1"/>
  <c r="M246" i="1" s="1"/>
  <c r="B316" i="1"/>
  <c r="M316" i="1" s="1"/>
  <c r="B231" i="1"/>
  <c r="M231" i="1" s="1"/>
  <c r="B158" i="1"/>
  <c r="B505" i="1"/>
  <c r="M505" i="1" s="1"/>
  <c r="B502" i="1"/>
  <c r="M502" i="1" s="1"/>
  <c r="B504" i="1"/>
  <c r="M504" i="1" s="1"/>
  <c r="B285" i="1"/>
  <c r="M285" i="1" s="1"/>
  <c r="B312" i="1"/>
  <c r="M312" i="1" s="1"/>
  <c r="B326" i="1"/>
  <c r="M326" i="1" s="1"/>
  <c r="B121" i="1"/>
  <c r="B295" i="1"/>
  <c r="M295" i="1" s="1"/>
  <c r="B314" i="1"/>
  <c r="M314" i="1" s="1"/>
  <c r="B354" i="1"/>
  <c r="M354" i="1" s="1"/>
  <c r="B442" i="1"/>
  <c r="M442" i="1" s="1"/>
  <c r="B288" i="1"/>
  <c r="M288" i="1" s="1"/>
  <c r="B328" i="1"/>
  <c r="M328" i="1" s="1"/>
  <c r="B496" i="1"/>
  <c r="M496" i="1" s="1"/>
  <c r="B501" i="1"/>
  <c r="M501" i="1" s="1"/>
  <c r="B378" i="1"/>
  <c r="M378" i="1" s="1"/>
  <c r="B182" i="1"/>
  <c r="B26" i="1"/>
  <c r="B27" i="1"/>
  <c r="B394" i="1"/>
  <c r="M394" i="1" s="1"/>
  <c r="B79" i="1"/>
  <c r="B80" i="1"/>
  <c r="B379" i="1"/>
  <c r="M379" i="1" s="1"/>
  <c r="B490" i="1"/>
  <c r="M490" i="1" s="1"/>
  <c r="B95" i="1"/>
  <c r="B226" i="1"/>
  <c r="M226" i="1" s="1"/>
  <c r="B47" i="1"/>
  <c r="B464" i="1"/>
  <c r="M464" i="1" s="1"/>
  <c r="B466" i="1"/>
  <c r="M466" i="1" s="1"/>
  <c r="B223" i="1"/>
  <c r="M223" i="1" s="1"/>
  <c r="B219" i="1"/>
  <c r="M219" i="1" s="1"/>
  <c r="B154" i="1"/>
  <c r="B3" i="1"/>
  <c r="M3" i="1" s="1"/>
  <c r="B134" i="1"/>
  <c r="B149" i="1"/>
  <c r="B151" i="1"/>
  <c r="B189" i="1"/>
  <c r="B190" i="1"/>
  <c r="B214" i="1"/>
  <c r="M214" i="1" s="1"/>
  <c r="B200" i="1"/>
  <c r="B106" i="1"/>
  <c r="B113" i="1"/>
  <c r="B128" i="1"/>
  <c r="B129" i="1"/>
  <c r="B167" i="1"/>
  <c r="B351" i="1"/>
  <c r="M351" i="1" s="1"/>
  <c r="B366" i="1"/>
  <c r="M366" i="1" s="1"/>
  <c r="B135" i="1"/>
  <c r="B499" i="1"/>
  <c r="M499" i="1" s="1"/>
  <c r="B357" i="1"/>
  <c r="M357" i="1" s="1"/>
  <c r="B400" i="1"/>
  <c r="M400" i="1" s="1"/>
  <c r="B471" i="1"/>
  <c r="M471" i="1" s="1"/>
  <c r="B387" i="1"/>
  <c r="M387" i="1" s="1"/>
  <c r="B64" i="1"/>
  <c r="B279" i="1"/>
  <c r="M279" i="1" s="1"/>
  <c r="B391" i="1"/>
  <c r="M391" i="1" s="1"/>
  <c r="B56" i="1"/>
  <c r="B65" i="1"/>
  <c r="B110" i="1"/>
  <c r="B165" i="1"/>
  <c r="B484" i="1"/>
  <c r="M484" i="1" s="1"/>
  <c r="B206" i="1"/>
  <c r="B282" i="1"/>
  <c r="M282" i="1" s="1"/>
  <c r="B321" i="1"/>
  <c r="M321" i="1" s="1"/>
  <c r="B173" i="1"/>
  <c r="B120" i="1"/>
  <c r="B94" i="1"/>
  <c r="B105" i="1"/>
  <c r="B365" i="1"/>
  <c r="M365" i="1" s="1"/>
  <c r="B283" i="1"/>
  <c r="M283" i="1" s="1"/>
  <c r="B352" i="1"/>
  <c r="M352" i="1" s="1"/>
  <c r="B33" i="1"/>
  <c r="B332" i="1"/>
  <c r="M332" i="1" s="1"/>
  <c r="B469" i="1"/>
  <c r="M469" i="1" s="1"/>
  <c r="B57" i="1"/>
  <c r="B92" i="1"/>
  <c r="B76" i="1"/>
  <c r="B109" i="1"/>
  <c r="B130" i="1"/>
  <c r="B313" i="1"/>
  <c r="M313" i="1" s="1"/>
  <c r="B373" i="1"/>
  <c r="M373" i="1" s="1"/>
  <c r="B395" i="1"/>
  <c r="M395" i="1" s="1"/>
  <c r="B453" i="1"/>
  <c r="M453" i="1" s="1"/>
  <c r="B251" i="1"/>
  <c r="M251" i="1" s="1"/>
  <c r="B254" i="1"/>
  <c r="M254" i="1" s="1"/>
  <c r="B258" i="1"/>
  <c r="M258" i="1" s="1"/>
  <c r="B260" i="1"/>
  <c r="M260" i="1" s="1"/>
  <c r="B261" i="1"/>
  <c r="M261" i="1" s="1"/>
  <c r="B277" i="1"/>
  <c r="M277" i="1" s="1"/>
  <c r="B278" i="1"/>
  <c r="M278" i="1" s="1"/>
  <c r="B284" i="1"/>
  <c r="M284" i="1" s="1"/>
  <c r="B133" i="1"/>
  <c r="B253" i="1"/>
  <c r="M253" i="1" s="1"/>
  <c r="B236" i="1"/>
  <c r="M236" i="1" s="1"/>
  <c r="B233" i="1"/>
  <c r="M233" i="1" s="1"/>
  <c r="B234" i="1"/>
  <c r="M234" i="1" s="1"/>
  <c r="B298" i="1"/>
  <c r="M298" i="1" s="1"/>
  <c r="B179" i="1"/>
  <c r="B72" i="1"/>
  <c r="B429" i="1"/>
  <c r="M429" i="1" s="1"/>
  <c r="B433" i="1"/>
  <c r="M433" i="1" s="1"/>
  <c r="B439" i="1"/>
  <c r="M439" i="1" s="1"/>
  <c r="B498" i="1"/>
  <c r="M498" i="1" s="1"/>
  <c r="N1" i="11"/>
  <c r="N2" i="11"/>
  <c r="N3" i="11"/>
  <c r="N4" i="11"/>
  <c r="N5" i="11"/>
  <c r="N6" i="11"/>
  <c r="N7" i="11"/>
  <c r="N8" i="11"/>
  <c r="N9"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230" i="1"/>
  <c r="M230" i="1" s="1"/>
  <c r="L230" i="1"/>
  <c r="L238" i="1"/>
  <c r="L217" i="1"/>
  <c r="L232" i="1"/>
  <c r="L239" i="1"/>
  <c r="L246" i="1"/>
  <c r="B157" i="1"/>
  <c r="L310" i="1"/>
  <c r="B441" i="1"/>
  <c r="M441" i="1" s="1"/>
  <c r="L441" i="1"/>
  <c r="B184" i="1"/>
  <c r="L264" i="1"/>
  <c r="L245" i="1"/>
  <c r="B383" i="1"/>
  <c r="M383" i="1" s="1"/>
  <c r="L383" i="1"/>
  <c r="B418" i="1"/>
  <c r="M418" i="1" s="1"/>
  <c r="L418" i="1"/>
  <c r="B409" i="1"/>
  <c r="M409" i="1" s="1"/>
  <c r="L409" i="1"/>
  <c r="B500" i="1"/>
  <c r="M500" i="1" s="1"/>
  <c r="L500" i="1"/>
  <c r="B155" i="1"/>
  <c r="B293" i="1"/>
  <c r="M293" i="1" s="1"/>
  <c r="L293" i="1"/>
  <c r="B241" i="1"/>
  <c r="M241" i="1" s="1"/>
  <c r="L241" i="1"/>
  <c r="B170" i="1"/>
  <c r="B60" i="1"/>
  <c r="B355" i="1"/>
  <c r="M355" i="1" s="1"/>
  <c r="L355" i="1"/>
  <c r="L316" i="1"/>
  <c r="L231" i="1"/>
  <c r="B175" i="1"/>
  <c r="B183" i="1"/>
  <c r="B376" i="1"/>
  <c r="M376" i="1" s="1"/>
  <c r="N376" i="1"/>
  <c r="L376" i="1"/>
  <c r="B252" i="1"/>
  <c r="M252" i="1" s="1"/>
  <c r="L252" i="1"/>
  <c r="B399" i="1"/>
  <c r="M399" i="1" s="1"/>
  <c r="L399" i="1"/>
  <c r="L505" i="1"/>
  <c r="B45" i="1"/>
  <c r="L299" i="1"/>
  <c r="L502" i="1"/>
  <c r="B348" i="1"/>
  <c r="M348" i="1" s="1"/>
  <c r="L348" i="1"/>
  <c r="B315" i="1"/>
  <c r="M315" i="1" s="1"/>
  <c r="L315" i="1"/>
  <c r="L504" i="1"/>
  <c r="L285" i="1"/>
  <c r="L312" i="1"/>
  <c r="L326" i="1"/>
  <c r="L218" i="1"/>
  <c r="L295" i="1"/>
  <c r="L314" i="1"/>
  <c r="L354" i="1"/>
  <c r="L442" i="1"/>
  <c r="L288" i="1"/>
  <c r="L328" i="1"/>
  <c r="L496" i="1"/>
  <c r="L501" i="1"/>
  <c r="L378" i="1"/>
  <c r="L297" i="1"/>
  <c r="L304" i="1"/>
  <c r="L394" i="1"/>
  <c r="L379" i="1"/>
  <c r="L490" i="1"/>
  <c r="L226" i="1"/>
  <c r="L464" i="1"/>
  <c r="L466" i="1"/>
  <c r="L223" i="1"/>
  <c r="L219" i="1"/>
  <c r="L3" i="1"/>
  <c r="L214" i="1"/>
  <c r="B249" i="1"/>
  <c r="M249" i="1" s="1"/>
  <c r="L249" i="1"/>
  <c r="B385" i="1"/>
  <c r="M385" i="1" s="1"/>
  <c r="L385" i="1"/>
  <c r="B257" i="1"/>
  <c r="M257" i="1" s="1"/>
  <c r="L257" i="1"/>
  <c r="B443" i="1"/>
  <c r="M443" i="1" s="1"/>
  <c r="L443" i="1"/>
  <c r="B389" i="1"/>
  <c r="M389" i="1" s="1"/>
  <c r="L389" i="1"/>
  <c r="B327" i="1"/>
  <c r="M327" i="1" s="1"/>
  <c r="L327" i="1"/>
  <c r="B104" i="1"/>
  <c r="B462" i="1"/>
  <c r="M462" i="1" s="1"/>
  <c r="L462" i="1"/>
  <c r="B103" i="1"/>
  <c r="B363" i="1"/>
  <c r="M363" i="1" s="1"/>
  <c r="L363" i="1"/>
  <c r="L351" i="1"/>
  <c r="B362" i="1"/>
  <c r="M362" i="1" s="1"/>
  <c r="L362" i="1"/>
  <c r="B380" i="1"/>
  <c r="M380" i="1" s="1"/>
  <c r="L380" i="1"/>
  <c r="B337" i="1"/>
  <c r="M337" i="1" s="1"/>
  <c r="L337" i="1"/>
  <c r="L366" i="1"/>
  <c r="B187" i="1"/>
  <c r="B467" i="1"/>
  <c r="M467" i="1" s="1"/>
  <c r="L467" i="1"/>
  <c r="B483" i="1"/>
  <c r="M483" i="1" s="1"/>
  <c r="L483" i="1"/>
  <c r="B188" i="1"/>
  <c r="L499" i="1"/>
  <c r="L357" i="1"/>
  <c r="L400" i="1"/>
  <c r="L471" i="1"/>
  <c r="B446" i="1"/>
  <c r="M446" i="1" s="1"/>
  <c r="L446" i="1"/>
  <c r="B436" i="1"/>
  <c r="M436" i="1" s="1"/>
  <c r="L436" i="1"/>
  <c r="B207" i="1"/>
  <c r="B211" i="1"/>
  <c r="M211" i="1" s="1"/>
  <c r="L211" i="1"/>
  <c r="B14" i="1"/>
  <c r="M14" i="1" s="1"/>
  <c r="L14" i="1"/>
  <c r="B15" i="1"/>
  <c r="M15" i="1" s="1"/>
  <c r="L15" i="1"/>
  <c r="B475" i="1"/>
  <c r="M475" i="1" s="1"/>
  <c r="L475" i="1"/>
  <c r="B67" i="1"/>
  <c r="B131" i="1"/>
  <c r="L242" i="1"/>
  <c r="B431" i="1"/>
  <c r="M431" i="1" s="1"/>
  <c r="L431" i="1"/>
  <c r="B132" i="1"/>
  <c r="B454" i="1"/>
  <c r="M454" i="1" s="1"/>
  <c r="L454" i="1"/>
  <c r="L387" i="1"/>
  <c r="B367" i="1"/>
  <c r="M367" i="1" s="1"/>
  <c r="L367" i="1"/>
  <c r="B286" i="1"/>
  <c r="M286" i="1" s="1"/>
  <c r="L286" i="1"/>
  <c r="L279" i="1"/>
  <c r="L391" i="1"/>
  <c r="B287" i="1"/>
  <c r="M287" i="1" s="1"/>
  <c r="L287" i="1"/>
  <c r="L263" i="1"/>
  <c r="B248" i="1"/>
  <c r="M248" i="1" s="1"/>
  <c r="L248" i="1"/>
  <c r="B244" i="1"/>
  <c r="M244" i="1" s="1"/>
  <c r="L244" i="1"/>
  <c r="B59" i="1"/>
  <c r="B203" i="1"/>
  <c r="B421" i="1"/>
  <c r="M421" i="1" s="1"/>
  <c r="L421" i="1"/>
  <c r="B166" i="1"/>
  <c r="B185" i="1"/>
  <c r="B69" i="1"/>
  <c r="L220" i="1"/>
  <c r="L228" i="1"/>
  <c r="L484" i="1"/>
  <c r="B458" i="1"/>
  <c r="M458" i="1" s="1"/>
  <c r="L458" i="1"/>
  <c r="B459" i="1"/>
  <c r="M459" i="1" s="1"/>
  <c r="L459" i="1"/>
  <c r="B506" i="1"/>
  <c r="M506" i="1" s="1"/>
  <c r="L506" i="1"/>
  <c r="B393" i="1"/>
  <c r="M393" i="1" s="1"/>
  <c r="L393" i="1"/>
  <c r="B54" i="1"/>
  <c r="B404" i="1"/>
  <c r="M404" i="1" s="1"/>
  <c r="L404" i="1"/>
  <c r="B9" i="1"/>
  <c r="M9" i="1" s="1"/>
  <c r="L9" i="1"/>
  <c r="B411" i="1"/>
  <c r="M411" i="1" s="1"/>
  <c r="L411" i="1"/>
  <c r="B368" i="1"/>
  <c r="M368" i="1" s="1"/>
  <c r="L368" i="1"/>
  <c r="B370" i="1"/>
  <c r="M370" i="1" s="1"/>
  <c r="L370" i="1"/>
  <c r="B11" i="1"/>
  <c r="M11" i="1" s="1"/>
  <c r="L11" i="1"/>
  <c r="B86" i="1"/>
  <c r="B161" i="1"/>
  <c r="B91" i="1"/>
  <c r="B372" i="1"/>
  <c r="M372" i="1" s="1"/>
  <c r="L372" i="1"/>
  <c r="B375" i="1"/>
  <c r="M375" i="1" s="1"/>
  <c r="L375" i="1"/>
  <c r="B402" i="1"/>
  <c r="M402" i="1" s="1"/>
  <c r="L402" i="1"/>
  <c r="B319" i="1"/>
  <c r="M319" i="1" s="1"/>
  <c r="L319" i="1"/>
  <c r="B359" i="1"/>
  <c r="M359" i="1" s="1"/>
  <c r="L359" i="1"/>
  <c r="B99" i="1"/>
  <c r="B210" i="1"/>
  <c r="M210" i="1" s="1"/>
  <c r="L210" i="1"/>
  <c r="B221" i="1"/>
  <c r="M221" i="1" s="1"/>
  <c r="L221" i="1"/>
  <c r="B225" i="1"/>
  <c r="M225" i="1" s="1"/>
  <c r="L225" i="1"/>
  <c r="B114" i="1"/>
  <c r="B390" i="1"/>
  <c r="M390" i="1" s="1"/>
  <c r="L390" i="1"/>
  <c r="B398" i="1"/>
  <c r="M398" i="1" s="1"/>
  <c r="L398" i="1"/>
  <c r="B407" i="1"/>
  <c r="M407" i="1" s="1"/>
  <c r="L407" i="1"/>
  <c r="L21" i="1"/>
  <c r="B266" i="1"/>
  <c r="M266" i="1" s="1"/>
  <c r="L266" i="1"/>
  <c r="B267" i="1"/>
  <c r="M267" i="1" s="1"/>
  <c r="L267" i="1"/>
  <c r="B62" i="1"/>
  <c r="B78" i="1"/>
  <c r="L282" i="1"/>
  <c r="B82" i="1"/>
  <c r="B268" i="1"/>
  <c r="M268" i="1" s="1"/>
  <c r="L268" i="1"/>
  <c r="L269" i="1"/>
  <c r="B83" i="1"/>
  <c r="B84" i="1"/>
  <c r="L275" i="1"/>
  <c r="L321" i="1"/>
  <c r="L276" i="1"/>
  <c r="B89" i="1"/>
  <c r="B194" i="1"/>
  <c r="B212" i="1"/>
  <c r="M212" i="1" s="1"/>
  <c r="L212" i="1"/>
  <c r="L365" i="1"/>
  <c r="L283" i="1"/>
  <c r="B213" i="1"/>
  <c r="M213" i="1" s="1"/>
  <c r="L213" i="1"/>
  <c r="B289" i="1"/>
  <c r="M289" i="1" s="1"/>
  <c r="L289" i="1"/>
  <c r="B270" i="1"/>
  <c r="M270" i="1" s="1"/>
  <c r="L270" i="1"/>
  <c r="B290" i="1"/>
  <c r="M290" i="1" s="1"/>
  <c r="L290" i="1"/>
  <c r="B291" i="1"/>
  <c r="M291" i="1" s="1"/>
  <c r="L291" i="1"/>
  <c r="L352" i="1"/>
  <c r="B292" i="1"/>
  <c r="M292" i="1" s="1"/>
  <c r="L292" i="1"/>
  <c r="L332" i="1"/>
  <c r="L307" i="1"/>
  <c r="L469" i="1"/>
  <c r="B317" i="1"/>
  <c r="M317" i="1" s="1"/>
  <c r="L317" i="1"/>
  <c r="B318" i="1"/>
  <c r="M318" i="1" s="1"/>
  <c r="L318" i="1"/>
  <c r="B322" i="1"/>
  <c r="M322" i="1" s="1"/>
  <c r="L322" i="1"/>
  <c r="B323" i="1"/>
  <c r="M323" i="1" s="1"/>
  <c r="L323" i="1"/>
  <c r="B271" i="1"/>
  <c r="M271" i="1" s="1"/>
  <c r="L271" i="1"/>
  <c r="B329" i="1"/>
  <c r="M329" i="1" s="1"/>
  <c r="L329" i="1"/>
  <c r="B335" i="1"/>
  <c r="M335" i="1" s="1"/>
  <c r="L335" i="1"/>
  <c r="B460" i="1"/>
  <c r="M460" i="1" s="1"/>
  <c r="L460" i="1"/>
  <c r="B468" i="1"/>
  <c r="M468" i="1" s="1"/>
  <c r="L468" i="1"/>
  <c r="B273" i="1"/>
  <c r="M273" i="1" s="1"/>
  <c r="L273" i="1"/>
  <c r="B507" i="1"/>
  <c r="M507" i="1" s="1"/>
  <c r="L507" i="1"/>
  <c r="B274" i="1"/>
  <c r="M274" i="1" s="1"/>
  <c r="L274" i="1"/>
  <c r="B34" i="1"/>
  <c r="L313" i="1"/>
  <c r="L373" i="1"/>
  <c r="L395" i="1"/>
  <c r="L302" i="1"/>
  <c r="L265" i="1"/>
  <c r="L253" i="1"/>
  <c r="L236" i="1"/>
  <c r="L233" i="1"/>
  <c r="L234" i="1"/>
  <c r="L298" i="1"/>
  <c r="L247" i="1"/>
  <c r="L305" i="1"/>
  <c r="L429" i="1"/>
  <c r="L433" i="1"/>
  <c r="L439" i="1"/>
  <c r="B437" i="1"/>
  <c r="M437" i="1" s="1"/>
  <c r="L437" i="1"/>
  <c r="L498" i="1"/>
  <c r="B356" i="1"/>
  <c r="M356" i="1" s="1"/>
  <c r="L356" i="1"/>
  <c r="B4" i="1"/>
  <c r="M4" i="1" s="1"/>
  <c r="L4" i="1"/>
  <c r="B5" i="1"/>
  <c r="M5" i="1" s="1"/>
  <c r="L5" i="1"/>
  <c r="B6" i="1"/>
  <c r="M6" i="1" s="1"/>
  <c r="L6" i="1"/>
  <c r="B7" i="1"/>
  <c r="M7" i="1" s="1"/>
  <c r="L7" i="1"/>
  <c r="B8" i="1"/>
  <c r="M8" i="1" s="1"/>
  <c r="L8" i="1"/>
  <c r="B197" i="1"/>
  <c r="B410" i="1"/>
  <c r="M410" i="1" s="1"/>
  <c r="L410" i="1"/>
  <c r="B10" i="1"/>
  <c r="M10" i="1" s="1"/>
  <c r="L10" i="1"/>
  <c r="B455" i="1"/>
  <c r="M455" i="1" s="1"/>
  <c r="L455" i="1"/>
  <c r="B369" i="1"/>
  <c r="M369" i="1" s="1"/>
  <c r="L369" i="1"/>
  <c r="B371" i="1"/>
  <c r="M371" i="1" s="1"/>
  <c r="L371" i="1"/>
  <c r="B85" i="1"/>
  <c r="B87" i="1"/>
  <c r="B160" i="1"/>
  <c r="B374" i="1"/>
  <c r="M374" i="1" s="1"/>
  <c r="L374" i="1"/>
  <c r="B401" i="1"/>
  <c r="M401" i="1" s="1"/>
  <c r="L401" i="1"/>
  <c r="B403" i="1"/>
  <c r="M403" i="1" s="1"/>
  <c r="L403" i="1"/>
  <c r="B338" i="1"/>
  <c r="M338" i="1" s="1"/>
  <c r="L338" i="1"/>
  <c r="B360" i="1"/>
  <c r="M360" i="1" s="1"/>
  <c r="L360" i="1"/>
  <c r="B208" i="1"/>
  <c r="B55" i="1"/>
  <c r="B63" i="1"/>
  <c r="B198" i="1"/>
  <c r="B199" i="1"/>
  <c r="B243" i="1"/>
  <c r="M243" i="1" s="1"/>
  <c r="L243" i="1"/>
  <c r="B255" i="1"/>
  <c r="M255" i="1" s="1"/>
  <c r="L255" i="1"/>
  <c r="B259" i="1"/>
  <c r="M259" i="1" s="1"/>
  <c r="L259" i="1"/>
  <c r="B296" i="1"/>
  <c r="M296" i="1" s="1"/>
  <c r="L296" i="1"/>
  <c r="B303" i="1"/>
  <c r="M303" i="1" s="1"/>
  <c r="L303" i="1"/>
  <c r="L2" i="1"/>
  <c r="B58" i="1"/>
  <c r="B168" i="1"/>
  <c r="B174" i="1"/>
  <c r="B201" i="1"/>
  <c r="B209" i="1"/>
  <c r="M209" i="1" s="1"/>
  <c r="L209" i="1"/>
  <c r="B250" i="1"/>
  <c r="M250" i="1" s="1"/>
  <c r="L250" i="1"/>
  <c r="B280" i="1"/>
  <c r="M280" i="1" s="1"/>
  <c r="L280" i="1"/>
  <c r="B18" i="1"/>
  <c r="M18" i="1" s="1"/>
  <c r="L18" i="1"/>
  <c r="B17" i="1"/>
  <c r="M17" i="1" s="1"/>
  <c r="L17" i="1"/>
  <c r="B320" i="1"/>
  <c r="M320" i="1" s="1"/>
  <c r="L320" i="1"/>
  <c r="B331" i="1"/>
  <c r="M331" i="1" s="1"/>
  <c r="L331" i="1"/>
  <c r="B336" i="1"/>
  <c r="M336" i="1" s="1"/>
  <c r="L336" i="1"/>
  <c r="B347" i="1"/>
  <c r="M347" i="1" s="1"/>
  <c r="L347" i="1"/>
  <c r="B349" i="1"/>
  <c r="M349" i="1" s="1"/>
  <c r="L349" i="1"/>
  <c r="B361" i="1"/>
  <c r="M361" i="1" s="1"/>
  <c r="L361" i="1"/>
  <c r="B162" i="1"/>
  <c r="B486" i="1"/>
  <c r="M486" i="1" s="1"/>
  <c r="L486" i="1"/>
  <c r="B364" i="1"/>
  <c r="M364" i="1" s="1"/>
  <c r="L364" i="1"/>
  <c r="B427" i="1"/>
  <c r="M427" i="1" s="1"/>
  <c r="L427" i="1"/>
  <c r="B12" i="1"/>
  <c r="M12" i="1" s="1"/>
  <c r="L12" i="1"/>
  <c r="L229" i="1"/>
  <c r="B237" i="1"/>
  <c r="M237" i="1" s="1"/>
  <c r="L237" i="1"/>
  <c r="B235" i="1"/>
  <c r="M235" i="1" s="1"/>
  <c r="L235" i="1"/>
  <c r="B66" i="1"/>
  <c r="B140" i="1"/>
  <c r="B180" i="1"/>
  <c r="B405" i="1"/>
  <c r="M405" i="1" s="1"/>
  <c r="L405" i="1"/>
  <c r="B102" i="1"/>
  <c r="B216" i="1"/>
  <c r="M216" i="1" s="1"/>
  <c r="L216" i="1"/>
  <c r="L20" i="1"/>
  <c r="B127" i="1"/>
  <c r="B330" i="1"/>
  <c r="M330" i="1" s="1"/>
  <c r="L330" i="1"/>
  <c r="B122" i="1"/>
  <c r="B126" i="1"/>
  <c r="B227" i="1"/>
  <c r="M227" i="1" s="1"/>
  <c r="L227" i="1"/>
  <c r="B186" i="1"/>
  <c r="B262" i="1"/>
  <c r="M262" i="1" s="1"/>
  <c r="L262" i="1"/>
  <c r="B493" i="1"/>
  <c r="M493" i="1" s="1"/>
  <c r="L493" i="1"/>
  <c r="B74" i="1"/>
  <c r="B108" i="1"/>
  <c r="B503" i="1"/>
  <c r="M503" i="1" s="1"/>
  <c r="L503" i="1"/>
  <c r="B495" i="1"/>
  <c r="M495" i="1" s="1"/>
  <c r="L495" i="1"/>
  <c r="B147" i="1"/>
  <c r="B325" i="1"/>
  <c r="M325" i="1" s="1"/>
  <c r="L325" i="1"/>
  <c r="B75" i="1"/>
  <c r="B146" i="1"/>
  <c r="B111" i="1"/>
  <c r="B240" i="1"/>
  <c r="M240" i="1" s="1"/>
  <c r="L240" i="1"/>
  <c r="B334" i="1"/>
  <c r="M334" i="1" s="1"/>
  <c r="L334" i="1"/>
  <c r="B311" i="1"/>
  <c r="M311" i="1" s="1"/>
  <c r="L311" i="1"/>
  <c r="L309" i="1"/>
  <c r="B16" i="1"/>
  <c r="M16" i="1" s="1"/>
  <c r="L16" i="1"/>
  <c r="B294" i="1"/>
  <c r="M294" i="1" s="1"/>
  <c r="L294" i="1"/>
  <c r="B353" i="1"/>
  <c r="M353" i="1" s="1"/>
  <c r="L353" i="1"/>
  <c r="B343" i="1"/>
  <c r="M343" i="1" s="1"/>
  <c r="L343" i="1"/>
  <c r="B339" i="1"/>
  <c r="M339" i="1" s="1"/>
  <c r="L339" i="1"/>
  <c r="B345" i="1"/>
  <c r="M345" i="1" s="1"/>
  <c r="L345" i="1"/>
  <c r="B340" i="1"/>
  <c r="M340" i="1" s="1"/>
  <c r="L340" i="1"/>
  <c r="B344" i="1"/>
  <c r="M344" i="1" s="1"/>
  <c r="L344" i="1"/>
  <c r="B341" i="1"/>
  <c r="M341" i="1" s="1"/>
  <c r="L341" i="1"/>
  <c r="B342" i="1"/>
  <c r="M342" i="1" s="1"/>
  <c r="L342" i="1"/>
  <c r="B346" i="1"/>
  <c r="M346" i="1" s="1"/>
  <c r="L346" i="1"/>
  <c r="B358" i="1"/>
  <c r="M358" i="1" s="1"/>
  <c r="L358" i="1"/>
  <c r="B470" i="1"/>
  <c r="M470" i="1" s="1"/>
  <c r="L470" i="1"/>
  <c r="B350" i="1"/>
  <c r="M350" i="1" s="1"/>
  <c r="L350" i="1"/>
  <c r="B388" i="1"/>
  <c r="M388" i="1" s="1"/>
  <c r="L388" i="1"/>
  <c r="B381" i="1"/>
  <c r="M381" i="1" s="1"/>
  <c r="L381" i="1"/>
  <c r="B396" i="1"/>
  <c r="M396" i="1" s="1"/>
  <c r="L396" i="1"/>
  <c r="B68" i="1"/>
  <c r="B426" i="1"/>
  <c r="M426" i="1" s="1"/>
  <c r="L426" i="1"/>
  <c r="B413" i="1"/>
  <c r="M413" i="1" s="1"/>
  <c r="L413" i="1"/>
  <c r="B419" i="1"/>
  <c r="M419" i="1" s="1"/>
  <c r="L419" i="1"/>
  <c r="B424" i="1"/>
  <c r="M424" i="1" s="1"/>
  <c r="L424" i="1"/>
  <c r="B422" i="1"/>
  <c r="M422" i="1" s="1"/>
  <c r="L422" i="1"/>
  <c r="B408" i="1"/>
  <c r="M408" i="1" s="1"/>
  <c r="L408" i="1"/>
  <c r="B172" i="1"/>
  <c r="B301" i="1"/>
  <c r="M301" i="1" s="1"/>
  <c r="L301" i="1"/>
  <c r="B176" i="1"/>
  <c r="B145" i="1"/>
  <c r="B177" i="1"/>
  <c r="B46" i="1"/>
  <c r="B192" i="1"/>
  <c r="B171" i="1"/>
  <c r="B119" i="1"/>
  <c r="B272" i="1"/>
  <c r="M272" i="1" s="1"/>
  <c r="L272" i="1"/>
  <c r="B37" i="1"/>
  <c r="B38" i="1"/>
  <c r="B100" i="1"/>
  <c r="B107" i="1"/>
  <c r="B308" i="1"/>
  <c r="M308" i="1" s="1"/>
  <c r="L308" i="1"/>
  <c r="B306" i="1"/>
  <c r="M306" i="1" s="1"/>
  <c r="L306" i="1"/>
  <c r="B324" i="1"/>
  <c r="M324" i="1" s="1"/>
  <c r="L324" i="1"/>
  <c r="N324" i="1"/>
  <c r="B377" i="1"/>
  <c r="M377" i="1" s="1"/>
  <c r="L377" i="1"/>
  <c r="B452" i="1"/>
  <c r="M452" i="1" s="1"/>
  <c r="L452" i="1"/>
  <c r="B448" i="1"/>
  <c r="M448" i="1" s="1"/>
  <c r="L448" i="1"/>
  <c r="B414" i="1"/>
  <c r="M414" i="1" s="1"/>
  <c r="L414" i="1"/>
  <c r="B450" i="1"/>
  <c r="M450" i="1" s="1"/>
  <c r="L450" i="1"/>
  <c r="B415" i="1"/>
  <c r="M415" i="1" s="1"/>
  <c r="L415" i="1"/>
  <c r="B449" i="1"/>
  <c r="M449" i="1" s="1"/>
  <c r="L449" i="1"/>
  <c r="B434" i="1"/>
  <c r="M434" i="1" s="1"/>
  <c r="L434" i="1"/>
  <c r="N434" i="1"/>
  <c r="B447" i="1"/>
  <c r="M447" i="1" s="1"/>
  <c r="L447" i="1"/>
  <c r="B451" i="1"/>
  <c r="M451" i="1" s="1"/>
  <c r="L451" i="1"/>
  <c r="B456" i="1"/>
  <c r="M456" i="1" s="1"/>
  <c r="L456" i="1"/>
  <c r="B445" i="1"/>
  <c r="M445" i="1" s="1"/>
  <c r="L445" i="1"/>
  <c r="B49" i="1"/>
  <c r="B224" i="1"/>
  <c r="M224" i="1" s="1"/>
  <c r="L224" i="1"/>
  <c r="B115" i="1"/>
  <c r="B202" i="1"/>
  <c r="B164" i="1"/>
  <c r="B163" i="1"/>
  <c r="B112" i="1"/>
  <c r="B178" i="1"/>
  <c r="B101" i="1"/>
  <c r="B382" i="1"/>
  <c r="M382" i="1" s="1"/>
  <c r="L382" i="1"/>
  <c r="B384" i="1"/>
  <c r="M384" i="1" s="1"/>
  <c r="L384" i="1"/>
  <c r="B386" i="1"/>
  <c r="M386" i="1" s="1"/>
  <c r="L386" i="1"/>
  <c r="B392" i="1"/>
  <c r="M392" i="1" s="1"/>
  <c r="L392" i="1"/>
  <c r="B397" i="1"/>
  <c r="M397" i="1" s="1"/>
  <c r="L397" i="1"/>
  <c r="B406" i="1"/>
  <c r="M406" i="1" s="1"/>
  <c r="L406" i="1"/>
  <c r="N406" i="1"/>
  <c r="B412" i="1"/>
  <c r="M412" i="1" s="1"/>
  <c r="L412" i="1"/>
  <c r="B416" i="1"/>
  <c r="M416" i="1" s="1"/>
  <c r="L416" i="1"/>
  <c r="B420" i="1"/>
  <c r="M420" i="1" s="1"/>
  <c r="L420" i="1"/>
  <c r="N420" i="1"/>
  <c r="B423" i="1"/>
  <c r="M423" i="1" s="1"/>
  <c r="L423" i="1"/>
  <c r="N423" i="1"/>
  <c r="B425" i="1"/>
  <c r="M425" i="1" s="1"/>
  <c r="L425" i="1"/>
  <c r="N425" i="1"/>
  <c r="B428" i="1"/>
  <c r="M428" i="1" s="1"/>
  <c r="L428" i="1"/>
  <c r="B430" i="1"/>
  <c r="M430" i="1" s="1"/>
  <c r="L430" i="1"/>
  <c r="B432" i="1"/>
  <c r="M432" i="1" s="1"/>
  <c r="L432" i="1"/>
  <c r="B435" i="1"/>
  <c r="M435" i="1" s="1"/>
  <c r="L435" i="1"/>
  <c r="B438" i="1"/>
  <c r="M438" i="1" s="1"/>
  <c r="L438" i="1"/>
  <c r="B440" i="1"/>
  <c r="M440" i="1" s="1"/>
  <c r="L440" i="1"/>
  <c r="B444" i="1"/>
  <c r="M444" i="1" s="1"/>
  <c r="L444" i="1"/>
  <c r="N444" i="1"/>
  <c r="B463" i="1"/>
  <c r="M463" i="1" s="1"/>
  <c r="L463" i="1"/>
  <c r="B465" i="1"/>
  <c r="M465" i="1" s="1"/>
  <c r="L465" i="1"/>
  <c r="B472" i="1"/>
  <c r="M472" i="1" s="1"/>
  <c r="L472" i="1"/>
  <c r="B485" i="1"/>
  <c r="M485" i="1" s="1"/>
  <c r="L485" i="1"/>
  <c r="N485" i="1"/>
  <c r="B492" i="1"/>
  <c r="M492" i="1" s="1"/>
  <c r="L492" i="1"/>
  <c r="N492" i="1"/>
  <c r="B494" i="1"/>
  <c r="M494" i="1" s="1"/>
  <c r="L494" i="1"/>
  <c r="B497" i="1"/>
  <c r="M497" i="1" s="1"/>
  <c r="L497" i="1"/>
  <c r="N497" i="1"/>
  <c r="B508" i="1"/>
  <c r="M508" i="1" s="1"/>
  <c r="L508" i="1"/>
  <c r="B181" i="1"/>
  <c r="B19" i="1"/>
  <c r="M19" i="1" s="1"/>
  <c r="L19" i="1"/>
  <c r="B42" i="1"/>
  <c r="B48" i="1"/>
  <c r="B50" i="1"/>
  <c r="B300" i="1"/>
  <c r="M300" i="1" s="1"/>
  <c r="L300" i="1"/>
  <c r="B96" i="1"/>
  <c r="B417" i="1"/>
  <c r="M417" i="1" s="1"/>
  <c r="L417" i="1"/>
  <c r="B461" i="1"/>
  <c r="M461" i="1" s="1"/>
  <c r="L461" i="1"/>
  <c r="B473" i="1"/>
  <c r="M473" i="1" s="1"/>
  <c r="L473" i="1"/>
  <c r="B474" i="1"/>
  <c r="M474" i="1" s="1"/>
  <c r="L474" i="1"/>
  <c r="B476" i="1"/>
  <c r="M476" i="1" s="1"/>
  <c r="L476" i="1"/>
  <c r="N476" i="1"/>
  <c r="B477" i="1"/>
  <c r="M477" i="1" s="1"/>
  <c r="L477" i="1"/>
  <c r="B478" i="1"/>
  <c r="M478" i="1" s="1"/>
  <c r="L478" i="1"/>
  <c r="B479" i="1"/>
  <c r="M479" i="1" s="1"/>
  <c r="L479" i="1"/>
  <c r="B480" i="1"/>
  <c r="M480" i="1" s="1"/>
  <c r="L480" i="1"/>
  <c r="N480" i="1"/>
  <c r="B481" i="1"/>
  <c r="M481" i="1" s="1"/>
  <c r="L481" i="1"/>
  <c r="N481" i="1"/>
  <c r="B482" i="1"/>
  <c r="M482" i="1" s="1"/>
  <c r="L482" i="1"/>
  <c r="N482" i="1"/>
  <c r="B487" i="1"/>
  <c r="M487" i="1" s="1"/>
  <c r="L487" i="1"/>
  <c r="B488" i="1"/>
  <c r="M488" i="1" s="1"/>
  <c r="L488" i="1"/>
  <c r="B489" i="1"/>
  <c r="M489" i="1" s="1"/>
  <c r="L489" i="1"/>
  <c r="B222" i="1"/>
  <c r="M222" i="1" s="1"/>
  <c r="L222" i="1"/>
  <c r="B509" i="1"/>
  <c r="M509" i="1" s="1"/>
  <c r="L509" i="1"/>
  <c r="N509" i="1"/>
  <c r="B510" i="1"/>
  <c r="M510" i="1" s="1"/>
  <c r="L510" i="1"/>
  <c r="B511" i="1"/>
  <c r="M511" i="1" s="1"/>
  <c r="L511" i="1"/>
  <c r="B512" i="1"/>
  <c r="M512" i="1" s="1"/>
  <c r="L512" i="1"/>
  <c r="B513" i="1"/>
  <c r="M513" i="1" s="1"/>
  <c r="L513" i="1"/>
  <c r="B514" i="1"/>
  <c r="M514" i="1" s="1"/>
  <c r="L514" i="1"/>
  <c r="N514" i="1"/>
  <c r="B515" i="1"/>
  <c r="M515" i="1" s="1"/>
  <c r="L515" i="1"/>
  <c r="N515" i="1"/>
  <c r="B516" i="1"/>
  <c r="M516" i="1" s="1"/>
  <c r="L516" i="1"/>
  <c r="B517" i="1"/>
  <c r="M517" i="1" s="1"/>
  <c r="L517" i="1"/>
  <c r="B518" i="1"/>
  <c r="M518" i="1" s="1"/>
  <c r="L518" i="1"/>
  <c r="B519" i="1"/>
  <c r="M519" i="1" s="1"/>
  <c r="L519" i="1"/>
  <c r="B520" i="1"/>
  <c r="M520" i="1" s="1"/>
  <c r="L520" i="1"/>
  <c r="B521" i="1"/>
  <c r="M521" i="1" s="1"/>
  <c r="L521" i="1"/>
  <c r="N521" i="1"/>
  <c r="B522" i="1"/>
  <c r="M522" i="1" s="1"/>
  <c r="L522" i="1"/>
  <c r="B523" i="1"/>
  <c r="M523" i="1" s="1"/>
  <c r="L523" i="1"/>
  <c r="B524" i="1"/>
  <c r="M524" i="1" s="1"/>
  <c r="L524" i="1"/>
  <c r="B525" i="1"/>
  <c r="M525" i="1" s="1"/>
  <c r="L525" i="1"/>
  <c r="N525" i="1"/>
  <c r="B526" i="1"/>
  <c r="M526" i="1" s="1"/>
  <c r="L526" i="1"/>
  <c r="N526" i="1"/>
  <c r="B527" i="1"/>
  <c r="M527" i="1" s="1"/>
  <c r="L527" i="1"/>
  <c r="N527" i="1"/>
  <c r="B528" i="1"/>
  <c r="M528" i="1" s="1"/>
  <c r="L528" i="1"/>
  <c r="N528" i="1"/>
  <c r="B529" i="1"/>
  <c r="M529" i="1" s="1"/>
  <c r="L529" i="1"/>
  <c r="B530" i="1"/>
  <c r="M530" i="1" s="1"/>
  <c r="L530" i="1"/>
  <c r="B531" i="1"/>
  <c r="M531" i="1" s="1"/>
  <c r="L531" i="1"/>
  <c r="N531" i="1"/>
  <c r="B532" i="1"/>
  <c r="M532" i="1" s="1"/>
  <c r="L532" i="1"/>
  <c r="B533" i="1"/>
  <c r="M533" i="1" s="1"/>
  <c r="L533" i="1"/>
  <c r="N533" i="1"/>
  <c r="B534" i="1"/>
  <c r="M534" i="1" s="1"/>
  <c r="L534" i="1"/>
  <c r="B535" i="1"/>
  <c r="M535" i="1" s="1"/>
  <c r="L535" i="1"/>
  <c r="B536" i="1"/>
  <c r="M536" i="1" s="1"/>
  <c r="L536" i="1"/>
  <c r="B537" i="1"/>
  <c r="M537" i="1" s="1"/>
  <c r="L537" i="1"/>
  <c r="N537" i="1"/>
  <c r="B538" i="1"/>
  <c r="M538" i="1" s="1"/>
  <c r="L538" i="1"/>
  <c r="N538" i="1"/>
  <c r="B539" i="1"/>
  <c r="M539" i="1" s="1"/>
  <c r="L539" i="1"/>
  <c r="N539" i="1"/>
  <c r="B540" i="1"/>
  <c r="M540" i="1" s="1"/>
  <c r="L540" i="1"/>
  <c r="N540" i="1"/>
  <c r="B541" i="1"/>
  <c r="M541" i="1" s="1"/>
  <c r="L541" i="1"/>
  <c r="B542" i="1"/>
  <c r="M542" i="1" s="1"/>
  <c r="L542" i="1"/>
  <c r="B543" i="1"/>
  <c r="M543" i="1" s="1"/>
  <c r="L543" i="1"/>
  <c r="B544" i="1"/>
  <c r="M544" i="1" s="1"/>
  <c r="L544" i="1"/>
  <c r="B545" i="1"/>
  <c r="M545" i="1" s="1"/>
  <c r="L545" i="1"/>
  <c r="N545" i="1"/>
  <c r="B546" i="1"/>
  <c r="M546" i="1" s="1"/>
  <c r="L546" i="1"/>
  <c r="B547" i="1"/>
  <c r="M547" i="1" s="1"/>
  <c r="L547" i="1"/>
  <c r="B548" i="1"/>
  <c r="M548" i="1" s="1"/>
  <c r="L548" i="1"/>
  <c r="B549" i="1"/>
  <c r="M549" i="1" s="1"/>
  <c r="L549" i="1"/>
  <c r="N549" i="1"/>
  <c r="B550" i="1"/>
  <c r="M550" i="1" s="1"/>
  <c r="L550" i="1"/>
  <c r="N550" i="1"/>
  <c r="B551" i="1"/>
  <c r="M551" i="1" s="1"/>
  <c r="L551" i="1"/>
  <c r="N551" i="1"/>
  <c r="B552" i="1"/>
  <c r="M552" i="1" s="1"/>
  <c r="L552" i="1"/>
  <c r="N552" i="1"/>
  <c r="B553" i="1"/>
  <c r="M553" i="1" s="1"/>
  <c r="L553" i="1"/>
  <c r="B554" i="1"/>
  <c r="M554" i="1" s="1"/>
  <c r="L554" i="1"/>
  <c r="B555" i="1"/>
  <c r="M555" i="1" s="1"/>
  <c r="L555" i="1"/>
  <c r="B556" i="1"/>
  <c r="M556" i="1" s="1"/>
  <c r="L556" i="1"/>
  <c r="B557" i="1"/>
  <c r="M557" i="1" s="1"/>
  <c r="L557" i="1"/>
  <c r="B558" i="1"/>
  <c r="M558" i="1" s="1"/>
  <c r="L558" i="1"/>
  <c r="B559" i="1"/>
  <c r="M559" i="1" s="1"/>
  <c r="L559" i="1"/>
  <c r="B560" i="1"/>
  <c r="M560" i="1" s="1"/>
  <c r="L560" i="1"/>
  <c r="N560" i="1"/>
  <c r="B561" i="1"/>
  <c r="M561" i="1" s="1"/>
  <c r="L561" i="1"/>
  <c r="N561" i="1"/>
  <c r="B562" i="1"/>
  <c r="M562" i="1" s="1"/>
  <c r="L562" i="1"/>
  <c r="N562" i="1"/>
  <c r="B563" i="1"/>
  <c r="M563" i="1" s="1"/>
  <c r="L563" i="1"/>
  <c r="N563" i="1"/>
  <c r="B564" i="1"/>
  <c r="M564" i="1" s="1"/>
  <c r="L564" i="1"/>
  <c r="N564" i="1"/>
  <c r="B565" i="1"/>
  <c r="M565" i="1" s="1"/>
  <c r="L565" i="1"/>
  <c r="B566" i="1"/>
  <c r="M566" i="1" s="1"/>
  <c r="L566" i="1"/>
  <c r="B567" i="1"/>
  <c r="M567" i="1" s="1"/>
  <c r="L567" i="1"/>
  <c r="B568" i="1"/>
  <c r="M568" i="1" s="1"/>
  <c r="L568" i="1"/>
  <c r="B569" i="1"/>
  <c r="M569" i="1" s="1"/>
  <c r="L569" i="1"/>
  <c r="B570" i="1"/>
  <c r="M570" i="1" s="1"/>
  <c r="L570" i="1"/>
  <c r="B571" i="1"/>
  <c r="M571" i="1" s="1"/>
  <c r="L571" i="1"/>
  <c r="N571" i="1"/>
  <c r="B572" i="1"/>
  <c r="M572" i="1" s="1"/>
  <c r="L572" i="1"/>
  <c r="N572" i="1"/>
  <c r="B573" i="1"/>
  <c r="M573" i="1" s="1"/>
  <c r="L573" i="1"/>
  <c r="N573" i="1"/>
  <c r="B574" i="1"/>
  <c r="M574" i="1" s="1"/>
  <c r="L574" i="1"/>
  <c r="N574" i="1"/>
  <c r="B575" i="1"/>
  <c r="M575" i="1" s="1"/>
  <c r="L575" i="1"/>
  <c r="N575" i="1"/>
  <c r="B576" i="1"/>
  <c r="M576" i="1" s="1"/>
  <c r="L576" i="1"/>
  <c r="N576" i="1"/>
  <c r="B577" i="1"/>
  <c r="M577" i="1" s="1"/>
  <c r="L577" i="1"/>
  <c r="B578" i="1"/>
  <c r="M578" i="1" s="1"/>
  <c r="L578" i="1"/>
  <c r="B579" i="1"/>
  <c r="M579" i="1" s="1"/>
  <c r="L579" i="1"/>
  <c r="N579" i="1"/>
  <c r="B580" i="1"/>
  <c r="M580" i="1" s="1"/>
  <c r="L580" i="1"/>
  <c r="B581" i="1"/>
  <c r="M581" i="1" s="1"/>
  <c r="L581" i="1"/>
  <c r="B582" i="1"/>
  <c r="M582" i="1" s="1"/>
  <c r="L582" i="1"/>
  <c r="B583" i="1"/>
  <c r="M583" i="1" s="1"/>
  <c r="L583" i="1"/>
  <c r="N583" i="1"/>
  <c r="B584" i="1"/>
  <c r="M584" i="1" s="1"/>
  <c r="L584" i="1"/>
  <c r="N584" i="1"/>
  <c r="B585" i="1"/>
  <c r="M585" i="1" s="1"/>
  <c r="L585" i="1"/>
  <c r="N585" i="1"/>
  <c r="B586" i="1"/>
  <c r="M586" i="1" s="1"/>
  <c r="L586" i="1"/>
  <c r="N586" i="1"/>
  <c r="B587" i="1"/>
  <c r="M587" i="1" s="1"/>
  <c r="L587" i="1"/>
  <c r="N587" i="1"/>
  <c r="B588" i="1"/>
  <c r="M588" i="1" s="1"/>
  <c r="L588" i="1"/>
  <c r="B589" i="1"/>
  <c r="M589" i="1" s="1"/>
  <c r="L589" i="1"/>
  <c r="B590" i="1"/>
  <c r="M590" i="1" s="1"/>
  <c r="L590" i="1"/>
  <c r="B591" i="1"/>
  <c r="M591" i="1" s="1"/>
  <c r="L591" i="1"/>
  <c r="B592" i="1"/>
  <c r="M592" i="1" s="1"/>
  <c r="L592" i="1"/>
  <c r="B593" i="1"/>
  <c r="M593" i="1" s="1"/>
  <c r="L593" i="1"/>
  <c r="B594" i="1"/>
  <c r="M594" i="1" s="1"/>
  <c r="L594" i="1"/>
  <c r="N594" i="1"/>
  <c r="B595" i="1"/>
  <c r="M595" i="1" s="1"/>
  <c r="L595" i="1"/>
  <c r="N595" i="1"/>
  <c r="B596" i="1"/>
  <c r="M596" i="1" s="1"/>
  <c r="L596" i="1"/>
  <c r="N596" i="1"/>
  <c r="B597" i="1"/>
  <c r="M597" i="1" s="1"/>
  <c r="L597" i="1"/>
  <c r="N597" i="1"/>
  <c r="B598" i="1"/>
  <c r="M598" i="1" s="1"/>
  <c r="L598" i="1"/>
  <c r="N598" i="1"/>
  <c r="B599" i="1"/>
  <c r="M599" i="1" s="1"/>
  <c r="L599" i="1"/>
  <c r="N599" i="1"/>
  <c r="B600" i="1"/>
  <c r="M600" i="1" s="1"/>
  <c r="L600" i="1"/>
  <c r="N600" i="1"/>
  <c r="B601" i="1"/>
  <c r="M601" i="1" s="1"/>
  <c r="L601" i="1"/>
  <c r="B602" i="1"/>
  <c r="M602" i="1" s="1"/>
  <c r="L602" i="1"/>
  <c r="B603" i="1"/>
  <c r="M603" i="1" s="1"/>
  <c r="L603" i="1"/>
  <c r="B604" i="1"/>
  <c r="M604" i="1" s="1"/>
  <c r="L604" i="1"/>
  <c r="B605" i="1"/>
  <c r="M605" i="1" s="1"/>
  <c r="L605" i="1"/>
  <c r="B606" i="1"/>
  <c r="M606" i="1" s="1"/>
  <c r="L606" i="1"/>
  <c r="N606" i="1"/>
  <c r="B607" i="1"/>
  <c r="M607" i="1" s="1"/>
  <c r="L607" i="1"/>
  <c r="N607" i="1"/>
  <c r="B608" i="1"/>
  <c r="M608" i="1" s="1"/>
  <c r="L608" i="1"/>
  <c r="N608" i="1"/>
  <c r="B609" i="1"/>
  <c r="M609" i="1" s="1"/>
  <c r="L609" i="1"/>
  <c r="N609" i="1"/>
  <c r="B610" i="1"/>
  <c r="M610" i="1" s="1"/>
  <c r="L610" i="1"/>
  <c r="N610" i="1"/>
  <c r="B611" i="1"/>
  <c r="M611" i="1" s="1"/>
  <c r="L611" i="1"/>
  <c r="N611" i="1"/>
  <c r="B612" i="1"/>
  <c r="M612" i="1" s="1"/>
  <c r="L612" i="1"/>
  <c r="B613" i="1"/>
  <c r="M613" i="1" s="1"/>
  <c r="L613" i="1"/>
  <c r="B614" i="1"/>
  <c r="M614" i="1" s="1"/>
  <c r="L614" i="1"/>
  <c r="B615" i="1"/>
  <c r="M615" i="1" s="1"/>
  <c r="L615" i="1"/>
  <c r="B616" i="1"/>
  <c r="M616" i="1" s="1"/>
  <c r="L616" i="1"/>
  <c r="N616" i="1"/>
  <c r="B617" i="1"/>
  <c r="M617" i="1" s="1"/>
  <c r="L617" i="1"/>
  <c r="N617" i="1"/>
  <c r="B618" i="1"/>
  <c r="M618" i="1" s="1"/>
  <c r="L618" i="1"/>
  <c r="N618" i="1"/>
  <c r="B619" i="1"/>
  <c r="M619" i="1" s="1"/>
  <c r="L619" i="1"/>
  <c r="N619" i="1"/>
  <c r="B620" i="1"/>
  <c r="M620" i="1" s="1"/>
  <c r="L620" i="1"/>
  <c r="N620" i="1"/>
  <c r="B621" i="1"/>
  <c r="M621" i="1" s="1"/>
  <c r="L621" i="1"/>
  <c r="N621" i="1"/>
  <c r="B622" i="1"/>
  <c r="M622" i="1" s="1"/>
  <c r="L622" i="1"/>
  <c r="N622" i="1"/>
  <c r="B623" i="1"/>
  <c r="M623" i="1" s="1"/>
  <c r="L623" i="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B763" i="1"/>
  <c r="M763" i="1" s="1"/>
  <c r="L763" i="1"/>
  <c r="N763" i="1"/>
  <c r="B764" i="1"/>
  <c r="M764" i="1" s="1"/>
  <c r="L764" i="1"/>
  <c r="N764" i="1"/>
  <c r="B765" i="1"/>
  <c r="M765" i="1" s="1"/>
  <c r="L765" i="1"/>
  <c r="N765" i="1"/>
  <c r="B766" i="1"/>
  <c r="M766" i="1" s="1"/>
  <c r="L766" i="1"/>
  <c r="N766" i="1"/>
  <c r="B767" i="1"/>
  <c r="M767" i="1" s="1"/>
  <c r="L767" i="1"/>
  <c r="N767" i="1"/>
  <c r="B768" i="1"/>
  <c r="M768" i="1" s="1"/>
  <c r="L768" i="1"/>
  <c r="N768" i="1"/>
  <c r="B769" i="1"/>
  <c r="M769" i="1" s="1"/>
  <c r="L769" i="1"/>
  <c r="N769" i="1"/>
  <c r="B770" i="1"/>
  <c r="M770" i="1" s="1"/>
  <c r="L770" i="1"/>
  <c r="N770" i="1"/>
  <c r="B771" i="1"/>
  <c r="M771" i="1" s="1"/>
  <c r="L771" i="1"/>
  <c r="N771" i="1"/>
  <c r="B772" i="1"/>
  <c r="M772" i="1" s="1"/>
  <c r="L772" i="1"/>
  <c r="N772" i="1"/>
  <c r="B773" i="1"/>
  <c r="M773" i="1" s="1"/>
  <c r="L773" i="1"/>
  <c r="N773" i="1"/>
  <c r="B774" i="1"/>
  <c r="M774" i="1" s="1"/>
  <c r="L774" i="1"/>
  <c r="N774" i="1"/>
  <c r="B775" i="1"/>
  <c r="M775" i="1" s="1"/>
  <c r="L775" i="1"/>
  <c r="N775" i="1"/>
  <c r="B776" i="1"/>
  <c r="M776" i="1" s="1"/>
  <c r="L776" i="1"/>
  <c r="N776" i="1"/>
  <c r="B777" i="1"/>
  <c r="M777" i="1" s="1"/>
  <c r="L777" i="1"/>
  <c r="N777" i="1"/>
  <c r="B778" i="1"/>
  <c r="M778" i="1" s="1"/>
  <c r="L778" i="1"/>
  <c r="N778" i="1"/>
  <c r="B779" i="1"/>
  <c r="M779" i="1" s="1"/>
  <c r="L779" i="1"/>
  <c r="N779" i="1"/>
  <c r="B780" i="1"/>
  <c r="M780" i="1" s="1"/>
  <c r="L780" i="1"/>
  <c r="N780" i="1"/>
  <c r="B781" i="1"/>
  <c r="M781" i="1" s="1"/>
  <c r="L781" i="1"/>
  <c r="N781" i="1"/>
  <c r="B782" i="1"/>
  <c r="M782" i="1" s="1"/>
  <c r="L782" i="1"/>
  <c r="N782" i="1"/>
  <c r="B783" i="1"/>
  <c r="M783" i="1" s="1"/>
  <c r="L783" i="1"/>
  <c r="N783" i="1"/>
  <c r="B784" i="1"/>
  <c r="M784" i="1" s="1"/>
  <c r="L784" i="1"/>
  <c r="N784" i="1"/>
  <c r="B785" i="1"/>
  <c r="M785" i="1" s="1"/>
  <c r="L785" i="1"/>
  <c r="N785" i="1"/>
  <c r="B786" i="1"/>
  <c r="M786" i="1" s="1"/>
  <c r="L786" i="1"/>
  <c r="N786" i="1"/>
  <c r="B787" i="1"/>
  <c r="M787" i="1" s="1"/>
  <c r="L787" i="1"/>
  <c r="N787" i="1"/>
  <c r="I3" i="9"/>
  <c r="C4" i="9"/>
  <c r="C19" i="11" s="1"/>
  <c r="C5" i="9"/>
  <c r="B1" i="4"/>
  <c r="I33" i="9" s="1"/>
  <c r="B3" i="6"/>
  <c r="B4" i="6"/>
  <c r="H2" i="7"/>
  <c r="N363" i="1"/>
  <c r="C18" i="10" l="1"/>
  <c r="C6" i="9"/>
  <c r="A1" i="10" s="1"/>
  <c r="B20" i="1"/>
  <c r="M20" i="1" s="1"/>
  <c r="B39" i="1"/>
  <c r="B5" i="6"/>
  <c r="B264" i="1"/>
  <c r="M264" i="1" s="1"/>
  <c r="B309" i="1"/>
  <c r="M309" i="1" s="1"/>
  <c r="B195" i="1"/>
  <c r="B32" i="1"/>
  <c r="B25" i="1"/>
  <c r="B307" i="1"/>
  <c r="M307" i="1" s="1"/>
  <c r="B125" i="1"/>
  <c r="B218" i="1"/>
  <c r="M218" i="1" s="1"/>
  <c r="B196" i="1"/>
  <c r="B97" i="1"/>
  <c r="B142" i="1"/>
  <c r="B144" i="1"/>
  <c r="B3" i="4"/>
  <c r="J78" i="4" s="1"/>
  <c r="B2" i="4"/>
  <c r="I24" i="9"/>
  <c r="I30" i="9"/>
  <c r="I25" i="9"/>
  <c r="I34" i="9"/>
  <c r="I28" i="9"/>
  <c r="I26" i="9"/>
  <c r="I27" i="9"/>
  <c r="I29" i="9"/>
  <c r="I21" i="9"/>
  <c r="I32" i="9"/>
  <c r="I18" i="9"/>
  <c r="I31" i="9"/>
  <c r="I20" i="9"/>
  <c r="I22" i="9"/>
  <c r="I19" i="9"/>
  <c r="I17" i="9"/>
  <c r="I23" i="9"/>
  <c r="C12" i="9"/>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A25" i="4"/>
  <c r="K25" i="4" s="1"/>
  <c r="A18" i="4"/>
  <c r="M19" i="4" s="1"/>
  <c r="D66" i="4"/>
  <c r="A130" i="9" s="1"/>
  <c r="H33" i="4"/>
  <c r="B85" i="9" s="1"/>
  <c r="A92" i="4"/>
  <c r="K92" i="4" s="1"/>
  <c r="A6" i="4"/>
  <c r="K6" i="4" s="1"/>
  <c r="J6" i="4" s="1"/>
  <c r="C87" i="4"/>
  <c r="C63" i="4"/>
  <c r="C70" i="4"/>
  <c r="J25"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H21" i="4"/>
  <c r="B73" i="9" s="1"/>
  <c r="C46" i="4"/>
  <c r="D29" i="4"/>
  <c r="A81" i="9" s="1"/>
  <c r="L81" i="9" s="1"/>
  <c r="I77" i="4"/>
  <c r="I82" i="4"/>
  <c r="H9" i="4"/>
  <c r="B61" i="9" s="1"/>
  <c r="I19" i="4"/>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J24" i="4"/>
  <c r="A41" i="4"/>
  <c r="K41" i="4" s="1"/>
  <c r="I69" i="4"/>
  <c r="A28" i="4"/>
  <c r="K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I28" i="4"/>
  <c r="F6" i="4"/>
  <c r="K58" i="9" s="1"/>
  <c r="A15" i="4"/>
  <c r="K15" i="4" s="1"/>
  <c r="J15" i="4" s="1"/>
  <c r="I75" i="4"/>
  <c r="C3" i="4"/>
  <c r="I29" i="4"/>
  <c r="D40" i="4"/>
  <c r="A92" i="9" s="1"/>
  <c r="H29" i="4"/>
  <c r="B81" i="9" s="1"/>
  <c r="A65" i="4"/>
  <c r="K65" i="4" s="1"/>
  <c r="H80" i="4"/>
  <c r="C67" i="4"/>
  <c r="A63" i="4"/>
  <c r="K63" i="4" s="1"/>
  <c r="J60" i="4"/>
  <c r="A24" i="4"/>
  <c r="K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40" i="4"/>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I24"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F65" i="9"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I22"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5" i="4"/>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I20" i="4"/>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F80" i="9" s="1"/>
  <c r="H36" i="4"/>
  <c r="B88" i="9" s="1"/>
  <c r="C65" i="4"/>
  <c r="F2" i="4"/>
  <c r="K54" i="9" s="1"/>
  <c r="J17" i="4"/>
  <c r="J21" i="4"/>
  <c r="C41" i="4"/>
  <c r="D9" i="4"/>
  <c r="A61" i="9" s="1"/>
  <c r="J28" i="4"/>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16" i="4"/>
  <c r="J16" i="4" s="1"/>
  <c r="M17" i="4"/>
  <c r="K46" i="4"/>
  <c r="M47" i="4"/>
  <c r="C65" i="9"/>
  <c r="L65" i="9"/>
  <c r="C13" i="6"/>
  <c r="C10" i="6"/>
  <c r="K40" i="9"/>
  <c r="L41" i="9"/>
  <c r="L43" i="9"/>
  <c r="L46" i="9" s="1"/>
  <c r="K45" i="9"/>
  <c r="B43" i="9" s="1"/>
  <c r="M13" i="4"/>
  <c r="K12" i="4"/>
  <c r="J12" i="4" s="1"/>
  <c r="C11" i="6"/>
  <c r="L63" i="9" l="1"/>
  <c r="K22" i="4"/>
  <c r="J22" i="4" s="1"/>
  <c r="F63" i="9"/>
  <c r="L121" i="9"/>
  <c r="M121" i="9" s="1"/>
  <c r="E121" i="9"/>
  <c r="C85" i="9"/>
  <c r="M75" i="4"/>
  <c r="K48" i="4"/>
  <c r="K78" i="4"/>
  <c r="F85" i="9"/>
  <c r="M101" i="9"/>
  <c r="L95" i="9"/>
  <c r="M95" i="9" s="1"/>
  <c r="E95" i="9"/>
  <c r="D95" i="9"/>
  <c r="I95" i="9"/>
  <c r="C95" i="9"/>
  <c r="C69" i="9"/>
  <c r="I3" i="4"/>
  <c r="I11" i="4"/>
  <c r="D63" i="9" s="1"/>
  <c r="E63" i="9" s="1"/>
  <c r="C96" i="9"/>
  <c r="M59" i="9"/>
  <c r="I35" i="4"/>
  <c r="F74" i="9"/>
  <c r="D68" i="9"/>
  <c r="F79" i="9"/>
  <c r="F87" i="9"/>
  <c r="I23" i="4"/>
  <c r="D76" i="9"/>
  <c r="J76" i="9" s="1"/>
  <c r="D75" i="9"/>
  <c r="E75" i="9" s="1"/>
  <c r="I34" i="4"/>
  <c r="F91" i="9"/>
  <c r="I26" i="4"/>
  <c r="I39" i="4"/>
  <c r="I21" i="4"/>
  <c r="I33" i="4"/>
  <c r="D85" i="9" s="1"/>
  <c r="E85" i="9" s="1"/>
  <c r="I31" i="4"/>
  <c r="F75" i="9"/>
  <c r="I38" i="4"/>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M65" i="9"/>
  <c r="E76" i="9"/>
  <c r="C59" i="9"/>
  <c r="F76" i="9"/>
  <c r="E94" i="9"/>
  <c r="F55" i="9"/>
  <c r="K56" i="4"/>
  <c r="D84" i="9"/>
  <c r="E84" i="9" s="1"/>
  <c r="L74" i="9"/>
  <c r="M74" i="9" s="1"/>
  <c r="F117" i="9"/>
  <c r="D74" i="9"/>
  <c r="I7" i="4"/>
  <c r="D59" i="9" s="1"/>
  <c r="L117" i="9"/>
  <c r="M117" i="9" s="1"/>
  <c r="C94" i="9"/>
  <c r="C74" i="9"/>
  <c r="E74" i="9" s="1"/>
  <c r="K68" i="4"/>
  <c r="C117" i="9"/>
  <c r="J117" i="9" s="1"/>
  <c r="M5" i="4"/>
  <c r="C55" i="9"/>
  <c r="M51" i="4"/>
  <c r="F103" i="9"/>
  <c r="F123" i="9"/>
  <c r="L68" i="9"/>
  <c r="M68" i="9" s="1"/>
  <c r="L56" i="9"/>
  <c r="M56" i="9" s="1"/>
  <c r="C84" i="9"/>
  <c r="C103" i="9"/>
  <c r="E68"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D55" i="9"/>
  <c r="F96" i="9"/>
  <c r="I8" i="4"/>
  <c r="L79" i="9"/>
  <c r="M79" i="9" s="1"/>
  <c r="I115" i="9"/>
  <c r="D79" i="9"/>
  <c r="E79" i="9" s="1"/>
  <c r="I10" i="4"/>
  <c r="D62" i="9" s="1"/>
  <c r="C115" i="9"/>
  <c r="J115" i="9" s="1"/>
  <c r="L115" i="9"/>
  <c r="M115" i="9" s="1"/>
  <c r="D73" i="9"/>
  <c r="E73" i="9" s="1"/>
  <c r="K26" i="4"/>
  <c r="J26" i="4" s="1"/>
  <c r="F78" i="9" s="1"/>
  <c r="M58" i="9"/>
  <c r="M85" i="9"/>
  <c r="M25" i="4"/>
  <c r="L73" i="9"/>
  <c r="M73" i="9" s="1"/>
  <c r="F53" i="9"/>
  <c r="C73" i="9"/>
  <c r="E115" i="9"/>
  <c r="M55" i="9"/>
  <c r="F115" i="9"/>
  <c r="L102" i="9"/>
  <c r="M102" i="9" s="1"/>
  <c r="I101" i="9"/>
  <c r="F101" i="9"/>
  <c r="F62" i="9"/>
  <c r="I5" i="4"/>
  <c r="D57" i="9" s="1"/>
  <c r="I2" i="4"/>
  <c r="D54" i="9" s="1"/>
  <c r="M91" i="4"/>
  <c r="M127" i="9"/>
  <c r="M116" i="9"/>
  <c r="D71" i="9"/>
  <c r="E71" i="9" s="1"/>
  <c r="C71" i="9"/>
  <c r="F71" i="9"/>
  <c r="E114" i="9"/>
  <c r="M55" i="4"/>
  <c r="M77" i="4"/>
  <c r="L98" i="9"/>
  <c r="M98" i="9" s="1"/>
  <c r="D98" i="9"/>
  <c r="J98" i="9" s="1"/>
  <c r="F73" i="9"/>
  <c r="D114" i="9"/>
  <c r="J114" i="9" s="1"/>
  <c r="C126" i="9"/>
  <c r="J126" i="9" s="1"/>
  <c r="C66" i="9"/>
  <c r="C119" i="9"/>
  <c r="F54" i="9"/>
  <c r="C99" i="9"/>
  <c r="C54" i="9"/>
  <c r="E93" i="9"/>
  <c r="I98" i="9"/>
  <c r="I119" i="9"/>
  <c r="L91" i="9"/>
  <c r="M91" i="9" s="1"/>
  <c r="F106" i="9"/>
  <c r="C91" i="9"/>
  <c r="E106" i="9"/>
  <c r="E88" i="9"/>
  <c r="D88" i="9"/>
  <c r="F114" i="9"/>
  <c r="I126" i="9"/>
  <c r="M95" i="4"/>
  <c r="L71" i="9"/>
  <c r="M71" i="9" s="1"/>
  <c r="L114" i="9"/>
  <c r="M114" i="9" s="1"/>
  <c r="L126" i="9"/>
  <c r="M126" i="9" s="1"/>
  <c r="D66" i="9"/>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D90" i="9"/>
  <c r="J90" i="9" s="1"/>
  <c r="K8" i="4"/>
  <c r="J8" i="4" s="1"/>
  <c r="F60" i="9" s="1"/>
  <c r="D93" i="9"/>
  <c r="F119" i="9"/>
  <c r="D91" i="9"/>
  <c r="F81" i="9"/>
  <c r="M63" i="9"/>
  <c r="M62" i="9"/>
  <c r="E91" i="9"/>
  <c r="D81" i="9"/>
  <c r="E81" i="9" s="1"/>
  <c r="C88" i="9"/>
  <c r="D105" i="9"/>
  <c r="C105" i="9"/>
  <c r="L89" i="9"/>
  <c r="M89" i="9" s="1"/>
  <c r="M11" i="4"/>
  <c r="C89" i="9"/>
  <c r="C81" i="9"/>
  <c r="C77" i="9"/>
  <c r="K52" i="4"/>
  <c r="L119" i="9"/>
  <c r="M119" i="9" s="1"/>
  <c r="L106" i="9"/>
  <c r="M106" i="9" s="1"/>
  <c r="D119" i="9"/>
  <c r="C106" i="9"/>
  <c r="J106" i="9" s="1"/>
  <c r="I106" i="9"/>
  <c r="D77" i="9"/>
  <c r="E77" i="9" s="1"/>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D83" i="9"/>
  <c r="F107" i="9"/>
  <c r="M71" i="4"/>
  <c r="M57" i="9"/>
  <c r="I93" i="9"/>
  <c r="I97" i="9"/>
  <c r="F97" i="9"/>
  <c r="E83" i="9"/>
  <c r="M43" i="4"/>
  <c r="C62" i="9"/>
  <c r="M61" i="4"/>
  <c r="L83" i="9"/>
  <c r="M83" i="9" s="1"/>
  <c r="C80" i="9"/>
  <c r="M88" i="9"/>
  <c r="E105" i="9"/>
  <c r="C83" i="9"/>
  <c r="F89" i="9"/>
  <c r="K58" i="4"/>
  <c r="E90" i="9"/>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D86" i="9"/>
  <c r="E86" i="9" s="1"/>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E80" i="9" s="1"/>
  <c r="L80" i="9"/>
  <c r="M80" i="9" s="1"/>
  <c r="K66" i="4"/>
  <c r="M67" i="4"/>
  <c r="C122" i="9"/>
  <c r="I122" i="9"/>
  <c r="L122" i="9"/>
  <c r="M122" i="9" s="1"/>
  <c r="F122" i="9"/>
  <c r="E122" i="9"/>
  <c r="D122" i="9"/>
  <c r="F125" i="9"/>
  <c r="D125" i="9"/>
  <c r="I125" i="9"/>
  <c r="C125" i="9"/>
  <c r="E125" i="9"/>
  <c r="L125" i="9"/>
  <c r="M125" i="9" s="1"/>
  <c r="L82" i="9"/>
  <c r="M82" i="9" s="1"/>
  <c r="F82" i="9"/>
  <c r="D82" i="9"/>
  <c r="C82" i="9"/>
  <c r="E82" i="9"/>
  <c r="C109" i="9"/>
  <c r="I109" i="9"/>
  <c r="L109" i="9"/>
  <c r="M109" i="9" s="1"/>
  <c r="D109" i="9"/>
  <c r="E109" i="9"/>
  <c r="F109" i="9"/>
  <c r="C70" i="9"/>
  <c r="D70" i="9"/>
  <c r="F70" i="9"/>
  <c r="L70" i="9"/>
  <c r="M70" i="9" s="1"/>
  <c r="E70" i="9"/>
  <c r="L67" i="9"/>
  <c r="M67" i="9" s="1"/>
  <c r="F67" i="9"/>
  <c r="D67" i="9"/>
  <c r="C67" i="9"/>
  <c r="M65" i="4"/>
  <c r="K64" i="4"/>
  <c r="F127" i="9"/>
  <c r="E127" i="9"/>
  <c r="I127" i="9"/>
  <c r="D127" i="9"/>
  <c r="I112" i="9"/>
  <c r="L112" i="9"/>
  <c r="M112" i="9" s="1"/>
  <c r="F112" i="9"/>
  <c r="C112" i="9"/>
  <c r="F61" i="9"/>
  <c r="C61" i="9"/>
  <c r="L61" i="9"/>
  <c r="M61" i="9" s="1"/>
  <c r="C15" i="6"/>
  <c r="B38" i="9"/>
  <c r="I39" i="9"/>
  <c r="H39" i="9"/>
  <c r="H40" i="9"/>
  <c r="R41" i="9"/>
  <c r="T41" i="9"/>
  <c r="L42" i="9"/>
  <c r="C40" i="9" s="1"/>
  <c r="L11" i="9"/>
  <c r="P41" i="9"/>
  <c r="N41" i="9"/>
  <c r="J40" i="9"/>
  <c r="H44" i="9"/>
  <c r="H45" i="9"/>
  <c r="I44" i="9"/>
  <c r="R46" i="9"/>
  <c r="L47" i="9"/>
  <c r="C45" i="9" s="1"/>
  <c r="N46" i="9"/>
  <c r="T46" i="9"/>
  <c r="L13" i="9"/>
  <c r="P46" i="9"/>
  <c r="J95" i="9" l="1"/>
  <c r="J68" i="9"/>
  <c r="E59" i="9"/>
  <c r="J96" i="9"/>
  <c r="J85" i="9"/>
  <c r="J87" i="9"/>
  <c r="D92" i="9"/>
  <c r="E92" i="9" s="1"/>
  <c r="D78" i="9"/>
  <c r="E78" i="9" s="1"/>
  <c r="D72" i="9"/>
  <c r="E72" i="9" s="1"/>
  <c r="J75" i="9"/>
  <c r="J69" i="9"/>
  <c r="E69" i="9"/>
  <c r="E87" i="9"/>
  <c r="J124" i="9"/>
  <c r="J65" i="9"/>
  <c r="J103" i="9"/>
  <c r="J63" i="9"/>
  <c r="J55" i="9"/>
  <c r="J74" i="9"/>
  <c r="J94" i="9"/>
  <c r="E55" i="9"/>
  <c r="J84" i="9"/>
  <c r="J123" i="9"/>
  <c r="J101" i="9"/>
  <c r="J71" i="9"/>
  <c r="E66" i="9"/>
  <c r="J73" i="9"/>
  <c r="E58" i="9"/>
  <c r="D56" i="9"/>
  <c r="E56" i="9" s="1"/>
  <c r="J59" i="9"/>
  <c r="J79" i="9"/>
  <c r="E61" i="9"/>
  <c r="E62" i="9"/>
  <c r="E67" i="9"/>
  <c r="E64" i="9"/>
  <c r="J119" i="9"/>
  <c r="J66" i="9"/>
  <c r="E57" i="9"/>
  <c r="D60" i="9"/>
  <c r="G60" i="9" s="1"/>
  <c r="E118" i="9"/>
  <c r="J54" i="9"/>
  <c r="E54" i="9"/>
  <c r="J110" i="9"/>
  <c r="J105" i="9"/>
  <c r="J91" i="9"/>
  <c r="J89" i="9"/>
  <c r="J99" i="9"/>
  <c r="J88" i="9"/>
  <c r="J81" i="9"/>
  <c r="J93" i="9"/>
  <c r="J61" i="9"/>
  <c r="J58" i="9"/>
  <c r="J128" i="9"/>
  <c r="J62" i="9"/>
  <c r="J116" i="9"/>
  <c r="J77" i="9"/>
  <c r="J80" i="9"/>
  <c r="D118" i="9"/>
  <c r="L118" i="9"/>
  <c r="M118" i="9" s="1"/>
  <c r="I118" i="9"/>
  <c r="J86"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E44" i="9"/>
  <c r="C44" i="9"/>
  <c r="C46" i="9" s="1"/>
  <c r="D44" i="9"/>
  <c r="F44" i="9"/>
  <c r="H42" i="9"/>
  <c r="H41" i="9"/>
  <c r="D39" i="9"/>
  <c r="C39" i="9"/>
  <c r="C41" i="9" s="1"/>
  <c r="F39" i="9"/>
  <c r="E39" i="9"/>
  <c r="E53" i="9"/>
  <c r="J53" i="9"/>
  <c r="R47" i="9"/>
  <c r="F45" i="9" s="1"/>
  <c r="P47" i="9"/>
  <c r="E45" i="9" s="1"/>
  <c r="E47" i="9" s="1"/>
  <c r="L14" i="9"/>
  <c r="T47" i="9"/>
  <c r="G45" i="9" s="1"/>
  <c r="N47" i="9"/>
  <c r="D45" i="9" s="1"/>
  <c r="D47" i="9" s="1"/>
  <c r="C47" i="9"/>
  <c r="G77" i="9"/>
  <c r="I77" i="9" s="1"/>
  <c r="G71" i="9"/>
  <c r="I71" i="9" s="1"/>
  <c r="G64" i="9"/>
  <c r="G79" i="9"/>
  <c r="I79" i="9" s="1"/>
  <c r="G113" i="9"/>
  <c r="G58" i="9"/>
  <c r="G66" i="9"/>
  <c r="I66" i="9" s="1"/>
  <c r="G100" i="9"/>
  <c r="G55" i="9"/>
  <c r="G87" i="9"/>
  <c r="I87" i="9" s="1"/>
  <c r="G80" i="9"/>
  <c r="I80" i="9" s="1"/>
  <c r="G65" i="9"/>
  <c r="I65" i="9" s="1"/>
  <c r="G101" i="9"/>
  <c r="G88" i="9"/>
  <c r="I88" i="9" s="1"/>
  <c r="G91" i="9"/>
  <c r="I91" i="9" s="1"/>
  <c r="G123" i="9"/>
  <c r="G121" i="9"/>
  <c r="G98" i="9"/>
  <c r="G89" i="9"/>
  <c r="I89" i="9" s="1"/>
  <c r="G107" i="9"/>
  <c r="G97" i="9"/>
  <c r="G76" i="9"/>
  <c r="I76" i="9" s="1"/>
  <c r="G109" i="9"/>
  <c r="G82" i="9"/>
  <c r="I82" i="9" s="1"/>
  <c r="G95" i="9"/>
  <c r="G75" i="9"/>
  <c r="I75" i="9" s="1"/>
  <c r="G119" i="9"/>
  <c r="G93" i="9"/>
  <c r="G83" i="9"/>
  <c r="I83" i="9" s="1"/>
  <c r="G128" i="9"/>
  <c r="G57" i="9"/>
  <c r="G106" i="9"/>
  <c r="G116" i="9"/>
  <c r="G108" i="9"/>
  <c r="G120" i="9"/>
  <c r="G112" i="9"/>
  <c r="G115" i="9"/>
  <c r="G125" i="9"/>
  <c r="G59" i="9"/>
  <c r="I59" i="9" s="1"/>
  <c r="G90" i="9"/>
  <c r="I90" i="9" s="1"/>
  <c r="G117" i="9"/>
  <c r="G94" i="9"/>
  <c r="G74" i="9"/>
  <c r="I74" i="9" s="1"/>
  <c r="G81" i="9"/>
  <c r="I81" i="9" s="1"/>
  <c r="G103" i="9"/>
  <c r="G85" i="9"/>
  <c r="I85" i="9" s="1"/>
  <c r="G68" i="9"/>
  <c r="I68" i="9" s="1"/>
  <c r="G105" i="9"/>
  <c r="G122" i="9"/>
  <c r="G96" i="9"/>
  <c r="G61" i="9"/>
  <c r="I61" i="9" s="1"/>
  <c r="G114" i="9"/>
  <c r="G111" i="9"/>
  <c r="G104" i="9"/>
  <c r="G99" i="9"/>
  <c r="G126" i="9"/>
  <c r="G63" i="9"/>
  <c r="I63" i="9" s="1"/>
  <c r="G110" i="9"/>
  <c r="G102" i="9"/>
  <c r="G127" i="9"/>
  <c r="G62" i="9"/>
  <c r="I62" i="9" s="1"/>
  <c r="G69" i="9"/>
  <c r="I69" i="9" s="1"/>
  <c r="G73" i="9"/>
  <c r="I73" i="9" s="1"/>
  <c r="G124" i="9"/>
  <c r="G67" i="9"/>
  <c r="I67" i="9" s="1"/>
  <c r="G86" i="9"/>
  <c r="I86" i="9" s="1"/>
  <c r="G84" i="9"/>
  <c r="I84" i="9" s="1"/>
  <c r="G70" i="9"/>
  <c r="I70" i="9" s="1"/>
  <c r="G92" i="9" l="1"/>
  <c r="I92" i="9" s="1"/>
  <c r="G72" i="9"/>
  <c r="I72" i="9" s="1"/>
  <c r="J72" i="9"/>
  <c r="G78" i="9"/>
  <c r="I78" i="9" s="1"/>
  <c r="J92" i="9"/>
  <c r="I55" i="9"/>
  <c r="J78" i="9"/>
  <c r="G56" i="9"/>
  <c r="I56" i="9" s="1"/>
  <c r="J56" i="9"/>
  <c r="I58" i="9"/>
  <c r="I64" i="9"/>
  <c r="I57" i="9"/>
  <c r="D130" i="9"/>
  <c r="E60" i="9"/>
  <c r="E130" i="9" s="1"/>
  <c r="J60" i="9"/>
  <c r="J118" i="9"/>
  <c r="C130" i="9"/>
  <c r="G118" i="9"/>
  <c r="G44" i="9"/>
  <c r="G47" i="9" s="1"/>
  <c r="I47" i="9" s="1"/>
  <c r="D41" i="9"/>
  <c r="G39" i="9"/>
  <c r="F47" i="9"/>
  <c r="F46" i="9"/>
  <c r="E41" i="9"/>
  <c r="D46" i="9"/>
  <c r="I45" i="9"/>
  <c r="I40" i="9"/>
  <c r="F41" i="9"/>
  <c r="F42" i="9"/>
  <c r="E46" i="9"/>
  <c r="J130" i="9" l="1"/>
  <c r="G46" i="9"/>
  <c r="I60" i="9"/>
  <c r="K47" i="9"/>
  <c r="J42" i="9" s="1"/>
  <c r="G54" i="9" s="1"/>
  <c r="I54" i="9" s="1"/>
  <c r="I46" i="9"/>
  <c r="K46" i="9" s="1"/>
  <c r="J41" i="9" s="1"/>
  <c r="G42" i="9"/>
  <c r="I42" i="9" s="1"/>
  <c r="G41" i="9"/>
  <c r="K42" i="9" l="1"/>
  <c r="G53" i="9" s="1"/>
  <c r="E11" i="9"/>
  <c r="D11" i="9" s="1"/>
  <c r="I41" i="9"/>
  <c r="K41" i="9" s="1"/>
  <c r="I53" i="9" l="1"/>
  <c r="I130" i="9" s="1"/>
  <c r="G130" i="9"/>
  <c r="E13" i="9"/>
  <c r="D13" i="9" s="1"/>
  <c r="E14" i="9"/>
  <c r="D14" i="9" s="1"/>
  <c r="E12" i="9"/>
  <c r="D12" i="9" s="1"/>
  <c r="E10" i="9"/>
  <c r="D10"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rgb="FF000000"/>
            <rFont val="Tahoma"/>
            <family val="2"/>
            <charset val="238"/>
          </rPr>
          <t xml:space="preserve">Dátum skutočnej úhrady účtovného dokladu
</t>
        </r>
        <r>
          <rPr>
            <b/>
            <sz val="8"/>
            <color rgb="FF000000"/>
            <rFont val="Tahoma"/>
            <family val="2"/>
            <charset val="238"/>
          </rPr>
          <t xml:space="preserve">
</t>
        </r>
        <r>
          <rPr>
            <sz val="8"/>
            <color rgb="FF000000"/>
            <rFont val="Tahoma"/>
            <family val="2"/>
            <charset val="238"/>
          </rPr>
          <t xml:space="preserve">Uviesť dátum pôvodnej úhrady dokladu, a to dátum uvedený na výpise z účtu alebo dátum uvedený na pokladničnom doklade.
</t>
        </r>
        <r>
          <rPr>
            <sz val="8"/>
            <color rgb="FF000000"/>
            <rFont val="Tahoma"/>
            <family val="2"/>
            <charset val="238"/>
          </rPr>
          <t xml:space="preserve">
</t>
        </r>
        <r>
          <rPr>
            <b/>
            <sz val="8"/>
            <color rgb="FF000000"/>
            <rFont val="Tahoma"/>
            <family val="2"/>
            <charset val="238"/>
          </rPr>
          <t>POZOR:</t>
        </r>
        <r>
          <rPr>
            <sz val="8"/>
            <color rgb="FF000000"/>
            <rFont val="Tahoma"/>
            <family val="2"/>
            <charset val="238"/>
          </rPr>
          <t xml:space="preserve">
</t>
        </r>
        <r>
          <rPr>
            <sz val="8"/>
            <color rgb="FF000000"/>
            <rFont val="Tahoma"/>
            <family val="2"/>
            <charset val="238"/>
          </rPr>
          <t xml:space="preserve">- neuvádzať dátum zadania príkazu na úhradu,
</t>
        </r>
        <r>
          <rPr>
            <sz val="8"/>
            <color rgb="FF000000"/>
            <rFont val="Tahoma"/>
            <family val="2"/>
            <charset val="238"/>
          </rPr>
          <t xml:space="preserve">- neuvádzať dátum splatnosti/vystavenia/zdaniteľného plnenia faktúry,
</t>
        </r>
        <r>
          <rPr>
            <sz val="8"/>
            <color rgb="FF000000"/>
            <rFont val="Tahoma"/>
            <family val="2"/>
            <charset val="238"/>
          </rPr>
          <t xml:space="preserve">-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rgb="FF000000"/>
            <rFont val="Tahoma"/>
            <family val="2"/>
            <charset val="238"/>
          </rPr>
          <t>Dodávateľ plnenia</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Dodávateľom plnenia je
</t>
        </r>
        <r>
          <rPr>
            <sz val="8"/>
            <color rgb="FF000000"/>
            <rFont val="Tahoma"/>
            <family val="2"/>
            <charset val="238"/>
          </rPr>
          <t xml:space="preserve">- v prípade pracovnej cesty je to účastník pracovnej cesty, resp. vedúci výpravy (meno a priezvisko, NIE napr. "osoba 1"),
</t>
        </r>
        <r>
          <rPr>
            <sz val="8"/>
            <color rgb="FF000000"/>
            <rFont val="Tahoma"/>
            <family val="2"/>
            <charset val="238"/>
          </rPr>
          <t xml:space="preserve">- v prípade vyúčtovania služobného vozidla prijímateľa prostriedkov je to osoba, ktorá zodpovedá za toto vozidlo (meno a priezvisko, NIE napr. "osoba 1"),
</t>
        </r>
        <r>
          <rPr>
            <sz val="8"/>
            <color rgb="FF000000"/>
            <rFont val="Tahoma"/>
            <family val="2"/>
            <charset val="238"/>
          </rPr>
          <t xml:space="preserve">- v prípade, ak dodávateľom plnenia je živnostník, je to obchodné meno živnostníka, to znamená VŽDY meno a priezvisko živnostníka (NIE napr. "osoba 1") s označením "živnostník",  nakoľko ide o obchodné meno a príjem z podnikateľskej činnosti,
</t>
        </r>
        <r>
          <rPr>
            <sz val="8"/>
            <color rgb="FF000000"/>
            <rFont val="Tahoma"/>
            <family val="2"/>
            <charset val="238"/>
          </rPr>
          <t xml:space="preserve">- v prípade, ak finančné prostriedky dostal športovec ako príspevok športovcovi top tímu, je to tento športovec, a je potrebné uviesť jeho meno a priezvisko (NIE napr. "osoba 1"),
</t>
        </r>
        <r>
          <rPr>
            <sz val="8"/>
            <color rgb="FF000000"/>
            <rFont val="Tahoma"/>
            <family val="2"/>
            <charset val="238"/>
          </rPr>
          <t xml:space="preserve">-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sz val="8"/>
            <color rgb="FF000000"/>
            <rFont val="Tahoma"/>
            <family val="2"/>
            <charset val="238"/>
          </rPr>
          <t xml:space="preserve">
</t>
        </r>
        <r>
          <rPr>
            <b/>
            <sz val="8"/>
            <color rgb="FF000000"/>
            <rFont val="Tahoma"/>
            <family val="2"/>
            <charset val="238"/>
          </rPr>
          <t>POZOR:</t>
        </r>
        <r>
          <rPr>
            <sz val="8"/>
            <color rgb="FF000000"/>
            <rFont val="Tahoma"/>
            <family val="2"/>
            <charset val="238"/>
          </rPr>
          <t xml:space="preserve">
</t>
        </r>
        <r>
          <rPr>
            <sz val="8"/>
            <color rgb="FF000000"/>
            <rFont val="Tahoma"/>
            <family val="2"/>
            <charset val="238"/>
          </rPr>
          <t xml:space="preserve">Dodávateľom plnenia nemôže byť nikdy prijímateľ prostriedkov.
</t>
        </r>
      </text>
    </comment>
    <comment ref="I104" authorId="0" shapeId="0" xr:uid="{EC80A9C4-5B8A-4AF6-B066-485E61FEC337}">
      <text>
        <r>
          <rPr>
            <b/>
            <sz val="8"/>
            <color rgb="FF000000"/>
            <rFont val="Tahoma"/>
            <family val="2"/>
            <charset val="238"/>
          </rPr>
          <t xml:space="preserve">Skutočne uhradená suma
</t>
        </r>
        <r>
          <rPr>
            <sz val="8"/>
            <color rgb="FF000000"/>
            <rFont val="Tahoma"/>
            <family val="2"/>
            <charset val="238"/>
          </rPr>
          <t xml:space="preserve">Uviesť skutočne uhradenú sumu v eurách s presnosťou na dve desatinné miesta. 
</t>
        </r>
        <r>
          <rPr>
            <sz val="8"/>
            <color rgb="FF000000"/>
            <rFont val="Tahoma"/>
            <family val="2"/>
            <charset val="238"/>
          </rPr>
          <t xml:space="preserve">
</t>
        </r>
        <r>
          <rPr>
            <sz val="8"/>
            <color rgb="FF000000"/>
            <rFont val="Tahoma"/>
            <family val="2"/>
            <charset val="238"/>
          </rPr>
          <t>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rgb="FF000000"/>
            <rFont val="Tahoma"/>
            <family val="2"/>
            <charset val="238"/>
          </rPr>
          <t xml:space="preserve">Analytický kód 
</t>
        </r>
        <r>
          <rPr>
            <b/>
            <sz val="8"/>
            <color rgb="FF000000"/>
            <rFont val="Tahoma"/>
            <family val="2"/>
            <charset val="238"/>
          </rPr>
          <t xml:space="preserve">PRE PRÍSPEVOK UZNANÉMU ŠPORTU
</t>
        </r>
        <r>
          <rPr>
            <sz val="8"/>
            <color rgb="FF000000"/>
            <rFont val="Tahoma"/>
            <family val="2"/>
            <charset val="238"/>
          </rPr>
          <t xml:space="preserve">1 = šport mládeže do 23 rokov (cez kluby)
</t>
        </r>
        <r>
          <rPr>
            <sz val="8"/>
            <color rgb="FF000000"/>
            <rFont val="Tahoma"/>
            <family val="2"/>
            <charset val="238"/>
          </rPr>
          <t xml:space="preserve">2 = talentovaní športovci
</t>
        </r>
        <r>
          <rPr>
            <sz val="8"/>
            <color rgb="FF000000"/>
            <rFont val="Tahoma"/>
            <family val="2"/>
            <charset val="238"/>
          </rPr>
          <t xml:space="preserve">3 = športová reprezentácia
</t>
        </r>
        <r>
          <rPr>
            <sz val="8"/>
            <color rgb="FF000000"/>
            <rFont val="Tahoma"/>
            <family val="2"/>
            <charset val="238"/>
          </rPr>
          <t xml:space="preserve">4 = správa a prevádzka
</t>
        </r>
        <r>
          <rPr>
            <sz val="8"/>
            <color rgb="FF000000"/>
            <rFont val="Tahoma"/>
            <family val="2"/>
            <charset val="238"/>
          </rPr>
          <t xml:space="preserve">5 = iné (ostatná športová činnosť, vrátane kapitálových transferov z PUŠ) </t>
        </r>
        <r>
          <rPr>
            <b/>
            <sz val="8"/>
            <color rgb="FF000000"/>
            <rFont val="Tahoma"/>
            <family val="2"/>
            <charset val="238"/>
          </rPr>
          <t xml:space="preserve">
</t>
        </r>
        <r>
          <rPr>
            <b/>
            <sz val="8"/>
            <color rgb="FF000000"/>
            <rFont val="Tahoma"/>
            <family val="2"/>
            <charset val="238"/>
          </rPr>
          <t xml:space="preserve">
</t>
        </r>
        <r>
          <rPr>
            <b/>
            <sz val="8"/>
            <color rgb="FF000000"/>
            <rFont val="Tahoma"/>
            <family val="2"/>
            <charset val="238"/>
          </rPr>
          <t xml:space="preserve">Analytický kód
</t>
        </r>
        <r>
          <rPr>
            <b/>
            <sz val="8"/>
            <color rgb="FF000000"/>
            <rFont val="Tahoma"/>
            <family val="2"/>
            <charset val="238"/>
          </rPr>
          <t xml:space="preserve">PRE OSTATNÉ FINANČNÉ PROSTRIEDKY
</t>
        </r>
        <r>
          <rPr>
            <sz val="8"/>
            <color rgb="FF000000"/>
            <rFont val="Tahoma"/>
            <family val="2"/>
            <charset val="238"/>
          </rPr>
          <t>10 = ostatné účely</t>
        </r>
        <r>
          <rPr>
            <b/>
            <sz val="8"/>
            <color rgb="FF000000"/>
            <rFont val="Tahoma"/>
            <family val="2"/>
            <charset val="238"/>
          </rPr>
          <t xml:space="preserve">
</t>
        </r>
        <r>
          <rPr>
            <sz val="8"/>
            <color rgb="FF000000"/>
            <rFont val="Tahoma"/>
            <family val="2"/>
            <charset val="238"/>
          </rPr>
          <t xml:space="preserve">99 = spolufinancovanie (výlučne iba ak bola zmluvne určená povinnosť spolufinancovania) 
</t>
        </r>
        <r>
          <rPr>
            <sz val="8"/>
            <color rgb="FF000000"/>
            <rFont val="Tahoma"/>
            <family val="2"/>
            <charset val="238"/>
          </rPr>
          <t xml:space="preserve">
</t>
        </r>
        <r>
          <rPr>
            <sz val="8"/>
            <color rgb="FF000000"/>
            <rFont val="Tahoma"/>
            <family val="2"/>
            <charset val="238"/>
          </rPr>
          <t>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<sst xmlns="http://schemas.openxmlformats.org/spreadsheetml/2006/main" count="7598" uniqueCount="3832">
  <si>
    <t>Usmernenie k priebežnému čerpaniu a vyúčtovaniu finančných prostriedkov poskytnutých v roku 2025</t>
  </si>
  <si>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</si>
  <si>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</si>
  <si>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</si>
  <si>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</si>
  <si>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</si>
  <si>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 xml:space="preserve">výdavky refundované klubom v rovnakej forme a štruktúre ako ostatné účely uvedené v zmluve, vrátane názvu KLUBU, ktorému výdavok refunduje. 
</t>
    </r>
  </si>
  <si>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</si>
  <si>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</si>
  <si>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</si>
  <si>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</si>
  <si>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01.01.2025 do 31.12.2025.</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</si>
  <si>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</si>
  <si>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</si>
  <si>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01.01.2025 do 31.12.2025,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01.01.2025 do 31.12.2025, resp. v termíne, ktorý bol uvedený v zmluve/dodatku k zmluve o poskytnutí Finančných prostriedkov. Pri investíciách (kapitálové transfery) je termín použitia príspevku od 01.01.2025 do 31.03.2026.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</si>
  <si>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</si>
  <si>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</si>
  <si>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</si>
  <si>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</si>
  <si>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</si>
  <si>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</si>
  <si>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</si>
  <si>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</si>
  <si>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</si>
  <si>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</si>
  <si>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</si>
  <si>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</si>
  <si>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</si>
  <si>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3.9.2025</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</si>
  <si>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</si>
  <si>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</si>
  <si>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</si>
  <si>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</si>
  <si>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</si>
  <si>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</si>
  <si>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</si>
  <si>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</si>
  <si>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</si>
  <si>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</si>
  <si>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</si>
  <si>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</si>
  <si>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</si>
  <si>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</si>
  <si>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</si>
  <si>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</si>
  <si>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</si>
  <si>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</si>
  <si>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</si>
  <si>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</si>
  <si>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</si>
  <si>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</si>
  <si>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</si>
  <si>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</si>
  <si>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</si>
  <si>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</si>
  <si>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</si>
  <si>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</si>
  <si>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</si>
  <si>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Priebežné čerpanie finančných prostriedkov poskytnutých zo štátneho rozpočtu v oblasti športu v roku 2025</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</si>
  <si>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</si>
  <si>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</si>
  <si>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</si>
  <si>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</si>
  <si>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</si>
  <si>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</si>
  <si>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</si>
  <si>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</si>
  <si>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</si>
  <si>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</si>
  <si>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</si>
  <si>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</si>
  <si>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 xml:space="preserve">Organizovanie podujatia
Názov podujatia: Svetový pohár v skúškach
Miesto konania: Brezno
Termín: 15. - 18.4.2025
Počet zúčastnených osôb (okrem divákov): 20
</t>
  </si>
  <si>
    <t>123/2025</t>
  </si>
  <si>
    <t>CP14-110</t>
  </si>
  <si>
    <t>počet odpracovaných hodín spolu: 100
hrubé mzdy vyplatené osobám v súvislosti s podujatím vrátane odvodov zamestnávateľa spolu (dohody, zmluvy, faktúry, a pod.) v eur</t>
  </si>
  <si>
    <t>osoba 1 - osoba 20</t>
  </si>
  <si>
    <t>124/2025</t>
  </si>
  <si>
    <t>DF 24</t>
  </si>
  <si>
    <t>náklady na ubytovanie 10 športovcov + 1 tréner</t>
  </si>
  <si>
    <t>Chata Breznovčan</t>
  </si>
  <si>
    <t>100/2025</t>
  </si>
  <si>
    <t>3020</t>
  </si>
  <si>
    <t>grafické práce na výrobe loga podujatia</t>
  </si>
  <si>
    <t>Anna Malá - PROMOTION, s.r.o.</t>
  </si>
  <si>
    <t>121/2025</t>
  </si>
  <si>
    <t>100002352</t>
  </si>
  <si>
    <t xml:space="preserve">cestovné - vlak - Bratislava - Brezno, 16 osôb </t>
  </si>
  <si>
    <t>Ján Rýchly</t>
  </si>
  <si>
    <t>125/2024</t>
  </si>
  <si>
    <t>DF 26</t>
  </si>
  <si>
    <t>stravovanie 20 osôb</t>
  </si>
  <si>
    <t>Reštaurácia "U vodníka", Brezno</t>
  </si>
  <si>
    <t>126/2024</t>
  </si>
  <si>
    <t>DF 29</t>
  </si>
  <si>
    <t>prenájom plavárne</t>
  </si>
  <si>
    <t>STARZ, Bratislava</t>
  </si>
  <si>
    <t>128/2024</t>
  </si>
  <si>
    <t>DF 30</t>
  </si>
  <si>
    <t>nákup športového oblečenia - 15 ks</t>
  </si>
  <si>
    <t>Adidas, Brezno</t>
  </si>
  <si>
    <t>Pracovná cesta
Názov: Majstrovstvá V4 v skúškach
Termín: 3.9.2024
Miesto - mesto a štát: Varšava, Poľsko
Spôsob dopravy: letecky/BUS
Počet všetkých osôb na pracovnej ceste: 6, z toho:
- športovci (+ navádzači): 1
- tréneri + rozhodcovia + vedúci výpravy + lekár + fyzioterapeut + masér + ): 1
- ostatné osoby (napr. sponzori, hostia): 4</t>
  </si>
  <si>
    <t>270/2024</t>
  </si>
  <si>
    <t>3252514</t>
  </si>
  <si>
    <t>nákup leteniek - 6 ks</t>
  </si>
  <si>
    <t>Czech Airlines</t>
  </si>
  <si>
    <t>274/2024</t>
  </si>
  <si>
    <t>D/258/2020</t>
  </si>
  <si>
    <t>materiálové zabezpečenie pretekov - nákup 4 pušiek</t>
  </si>
  <si>
    <t>Puškárstvo - Ernest Bezaj, Malinovo</t>
  </si>
  <si>
    <t>275/2024</t>
  </si>
  <si>
    <t>DF 32</t>
  </si>
  <si>
    <t>občerstvenie - 6 osôb</t>
  </si>
  <si>
    <t>Messing Catering, s.r.o., Rovinka</t>
  </si>
  <si>
    <t>280/2024</t>
  </si>
  <si>
    <t>DF 33</t>
  </si>
  <si>
    <t>ubytovanie - 2 osoby</t>
  </si>
  <si>
    <t>Jozef Karát - privát, Šaľa</t>
  </si>
  <si>
    <t>190/2024</t>
  </si>
  <si>
    <t>DF50</t>
  </si>
  <si>
    <t>prenájom miestnosti</t>
  </si>
  <si>
    <t>Double Tree Hotel, Bratislava</t>
  </si>
  <si>
    <t>250/2024</t>
  </si>
  <si>
    <t>999</t>
  </si>
  <si>
    <t>cestovné - Cerová - Trnava a späť, 3.9.2024, 2 osoby</t>
  </si>
  <si>
    <t>Železničná spoločnosť, a.s., Slovensko</t>
  </si>
  <si>
    <t>251/2024</t>
  </si>
  <si>
    <t>258963</t>
  </si>
  <si>
    <t>vecné ceny - poháre 3 ks</t>
  </si>
  <si>
    <t>Victory sport, s.r.o.</t>
  </si>
  <si>
    <t>Ostatné</t>
  </si>
  <si>
    <t>256</t>
  </si>
  <si>
    <t>20</t>
  </si>
  <si>
    <t>zdravotné služby - Veľká cena Slovenska, Žilina, 1.1.2025 - 2.1.2025</t>
  </si>
  <si>
    <t>DZS OPTIMUS, s.r.o.</t>
  </si>
  <si>
    <t>P1/V/316</t>
  </si>
  <si>
    <t>Hrubé mzdy vyplatené osobám (zamestnancom) vrátane odvodov zamestnávateľa za rok 2024
počet fyzických osôb: 5</t>
  </si>
  <si>
    <t>osoba 1, osoba 4 - 7</t>
  </si>
  <si>
    <t>J/2024-20</t>
  </si>
  <si>
    <t>258</t>
  </si>
  <si>
    <t>doplnky výživy - 21 športovcov</t>
  </si>
  <si>
    <t>Lekáreň Kozia, Bratislava</t>
  </si>
  <si>
    <t>DF2024/326</t>
  </si>
  <si>
    <t>oprava športtesteru</t>
  </si>
  <si>
    <t>TOP TREND Patrik Valo</t>
  </si>
  <si>
    <t>DF2024/193</t>
  </si>
  <si>
    <t>havarijné poistenie 1-3/2021, EČV BA 258 KK</t>
  </si>
  <si>
    <t>Uniqa poisťovňa, a.s.</t>
  </si>
  <si>
    <t>diaľničná nálepka na rok 2024</t>
  </si>
  <si>
    <t>OMV, s.r.o.</t>
  </si>
  <si>
    <t>199/2024</t>
  </si>
  <si>
    <t>32</t>
  </si>
  <si>
    <t>poštovné</t>
  </si>
  <si>
    <t>Slovenská pošta, a.s.</t>
  </si>
  <si>
    <t>3</t>
  </si>
  <si>
    <t>nájom kancelárskych priestorov 2/2024</t>
  </si>
  <si>
    <t>Slovenské združenie telesnej kultúry</t>
  </si>
  <si>
    <t>P1/V/259</t>
  </si>
  <si>
    <t>20123698752</t>
  </si>
  <si>
    <t>regenerácia, 8 športovcov, 8/2024</t>
  </si>
  <si>
    <t>SPORTMEDICAL s.r.o., Bratislava</t>
  </si>
  <si>
    <t>235/2024</t>
  </si>
  <si>
    <t>40010</t>
  </si>
  <si>
    <t>nákup materiálu - reprezentačná vlajka 1 ks</t>
  </si>
  <si>
    <t>ADAT, s.r.o.</t>
  </si>
  <si>
    <t>206/2024</t>
  </si>
  <si>
    <t>DF100/9/2020</t>
  </si>
  <si>
    <t xml:space="preserve">refundácia nákladov na základe zmluvy pre CTM Žilina: Okresné kolo v skúškach, 7.8.2024, Žilina, 43 osôb, z toho: 37 športovcov, 1 tréner, 1 strážna služba,  1 masér, 3 technickí pracovníci, úhrada nákladov za stravovanie </t>
  </si>
  <si>
    <t>Prestige catering, s.r.o.</t>
  </si>
  <si>
    <t>207/2024</t>
  </si>
  <si>
    <t>DF500</t>
  </si>
  <si>
    <t>prenájom plavárne, 4 dráhy, 8 hodín</t>
  </si>
  <si>
    <t>Mesto Žilina</t>
  </si>
  <si>
    <t>305/2024</t>
  </si>
  <si>
    <t>14</t>
  </si>
  <si>
    <t>upratovacie služby 5/2024</t>
  </si>
  <si>
    <t>Boris Dubaj - živnostník</t>
  </si>
  <si>
    <t>V-2020-3</t>
  </si>
  <si>
    <t>bankové poplatky</t>
  </si>
  <si>
    <t>SLSP, a.s.</t>
  </si>
  <si>
    <t>980</t>
  </si>
  <si>
    <t>poplatok medzinárodnej federácii za rok 2024</t>
  </si>
  <si>
    <t>Internationale Asociation .....</t>
  </si>
  <si>
    <t>5</t>
  </si>
  <si>
    <t>členský poplatok za rok 2024</t>
  </si>
  <si>
    <t>Konfederácia športových zväzov</t>
  </si>
  <si>
    <t>301/2024</t>
  </si>
  <si>
    <t>78954787</t>
  </si>
  <si>
    <t>prenájom optického kábla 3/2024</t>
  </si>
  <si>
    <t>e-Net, s.r.o.</t>
  </si>
  <si>
    <t>330/2024</t>
  </si>
  <si>
    <t>FD52</t>
  </si>
  <si>
    <t>poplatky za telefón, 7/2024</t>
  </si>
  <si>
    <t>Slovak telekom, a.s.</t>
  </si>
  <si>
    <t>V1-12</t>
  </si>
  <si>
    <t>PHM - služobné motorové vozidlo
EČV: BA 111 SA
Obdobie: 14.4. - 18.4.2024
Najazdené kilometre: 800 km</t>
  </si>
  <si>
    <t>Slovnaft, a.s. Bratislava</t>
  </si>
  <si>
    <t>25</t>
  </si>
  <si>
    <t>358</t>
  </si>
  <si>
    <t>trénerské služby 10/2024</t>
  </si>
  <si>
    <t>Ondrej Pado - živnostník</t>
  </si>
  <si>
    <t>26985235</t>
  </si>
  <si>
    <t>oprava služobného motorového vozidla, BA 222 AA</t>
  </si>
  <si>
    <t>Prvý autoservis, Bratislava</t>
  </si>
  <si>
    <t>P1/V/309</t>
  </si>
  <si>
    <t>PP46130119</t>
  </si>
  <si>
    <t>lekárske vyšetrenie - 10 športovcov</t>
  </si>
  <si>
    <t>Alpha medical a.s.</t>
  </si>
  <si>
    <t>300/2024</t>
  </si>
  <si>
    <t>laboratórne vyšetrenie</t>
  </si>
  <si>
    <t>Nemocnica s poliklinikou, Prešov</t>
  </si>
  <si>
    <t>V/2024/3</t>
  </si>
  <si>
    <t>DF2020/143</t>
  </si>
  <si>
    <t>lyžiarsky servis - február 2024</t>
  </si>
  <si>
    <t>Dušan Otčenáš - Martek Sport</t>
  </si>
  <si>
    <t>ID258</t>
  </si>
  <si>
    <t>športová výstroj - tenisové rakety - 7 ks</t>
  </si>
  <si>
    <t>Sportissimo, Bratislava</t>
  </si>
  <si>
    <t>b - Sergej Bubka</t>
  </si>
  <si>
    <t>Pracovná cesta
Názov: Výcvikový tábor
Termín: 1.12.-20.12.2024
Miesto - mesto a štát: Moskva, Ruská federácia
Spôsob dopravy: LET
Počet všetkých osôb na pracovnej ceste: 2, z toho - športovci: 1
- tréner: 1</t>
  </si>
  <si>
    <t>DF2024/309</t>
  </si>
  <si>
    <t>trénerské služby - 1.12-20.12.2024</t>
  </si>
  <si>
    <t xml:space="preserve">Peter Konrád </t>
  </si>
  <si>
    <t>R/2024/11</t>
  </si>
  <si>
    <t>regenerácia</t>
  </si>
  <si>
    <t>369</t>
  </si>
  <si>
    <t>prenájom tenisového kurtu 1.2.2024</t>
  </si>
  <si>
    <t>Národné tenisové centrum, a.s.</t>
  </si>
  <si>
    <t>40/2024</t>
  </si>
  <si>
    <t>25412</t>
  </si>
  <si>
    <t>doplnky výživy</t>
  </si>
  <si>
    <t>Sunpharma, s.r.o.</t>
  </si>
  <si>
    <t>a - kriket - mikrobus</t>
  </si>
  <si>
    <t>4/2020/DU</t>
  </si>
  <si>
    <t>nákup mikrobusu, EVČ BA 111 SS (faktúra doložená v prílohe vyúčtovania)</t>
  </si>
  <si>
    <t>AUDI centrum, s.r.o.</t>
  </si>
  <si>
    <t>a - kriket - hala</t>
  </si>
  <si>
    <t>89/2024</t>
  </si>
  <si>
    <t>36/14</t>
  </si>
  <si>
    <t>rekonštrukcia športovej haly v Čadci - opláštenie tribúny, výmena sedadiel, rekonštrukcia šatní a sociálnych zariadení (faktúra doložená v prílohe vyúčtovania)</t>
  </si>
  <si>
    <t>Rekostav, s.r.o., Čadca</t>
  </si>
  <si>
    <t>(1) - výber a príprava športových talentov</t>
  </si>
  <si>
    <t>Pracovná cesta                                                          Názov: Sústredenie dievčat                                             Termín: 03.-07.06.2024                                                    Miesto - mesto a štát: Košice                         Spôsob dopravy: vlak                                                        Počet všetkých osôb na pracovnej ceste: 48, z toho:
- športovci (+ navádzači): 44
- tréneri + rozhodcovia + vedúci výpravy + lekár + fyzioterapeut + masér + ): 3
- ostatné osoby (napr. sponzori, hostia): 1</t>
  </si>
  <si>
    <t>ID082</t>
  </si>
  <si>
    <t>555</t>
  </si>
  <si>
    <t>doprava, BUS, 2.7.2024, 7.6.2021, 39 osôb</t>
  </si>
  <si>
    <t>Autodoprava Charvát, Veľké Bielice</t>
  </si>
  <si>
    <t>ID100</t>
  </si>
  <si>
    <t>444</t>
  </si>
  <si>
    <t>cestovné, VLAK, Banská Bystrica - Košice, 3.7.2024, 8 osôb</t>
  </si>
  <si>
    <t>Ján Rýchly, prezident zväzu</t>
  </si>
  <si>
    <t>FA213090</t>
  </si>
  <si>
    <t>1300072</t>
  </si>
  <si>
    <t xml:space="preserve">potlač 4 ks športových dresov </t>
  </si>
  <si>
    <t>RES Promotion, s.r.o., Košice 1</t>
  </si>
  <si>
    <t>310/2024</t>
  </si>
  <si>
    <t>DF2555</t>
  </si>
  <si>
    <t>regenerácia 16.5.2024, 1 športovec</t>
  </si>
  <si>
    <t>Fyziopraktik, s.r.o.</t>
  </si>
  <si>
    <t>32/2024</t>
  </si>
  <si>
    <t>PZ5</t>
  </si>
  <si>
    <t>trénerská činnosť 12/2024</t>
  </si>
  <si>
    <t>Henrich Madaj - živnostník</t>
  </si>
  <si>
    <t>25/2024</t>
  </si>
  <si>
    <t>254</t>
  </si>
  <si>
    <t>Materiálové vybavenie športovcov CTM Žilina, náhradné súčiastky na bicykel</t>
  </si>
  <si>
    <t>Bottico, s.r.o. Otrokovice</t>
  </si>
  <si>
    <t>288/2024</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</si>
  <si>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</si>
  <si>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</si>
  <si>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</si>
  <si>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</si>
  <si>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30.6.-7.7.2024, Bardejov, ubytovanie, 12 osôb </t>
  </si>
  <si>
    <t>Ubytovňa Nádej, Bardejov</t>
  </si>
  <si>
    <t>d - finančné odmeny športovcom a trénerom - Eleonóra Sihoťová</t>
  </si>
  <si>
    <t>760998</t>
  </si>
  <si>
    <t>odmena športovcom za výsledky dosiahnuté v roku 2024</t>
  </si>
  <si>
    <t>Peter Novák</t>
  </si>
  <si>
    <t xml:space="preserve">d - finančné odmeny športovcom a trénerom -  Miroslav Hurban </t>
  </si>
  <si>
    <t>13/2024</t>
  </si>
  <si>
    <t>760852</t>
  </si>
  <si>
    <t xml:space="preserve">odmena trénerovi mládeže </t>
  </si>
  <si>
    <t>Miroslav Hurban</t>
  </si>
  <si>
    <t>d- Národná súťaž v skúškach</t>
  </si>
  <si>
    <t xml:space="preserve">Organizovanie podujatia                                                          Názov: Národná súťaž v skúškach                                             Termín: 15.06.2024                                                    Miesto - mesto a štát: Pezinok                                                              Počet zúčastnených osôb (okrem divákov): 547         </t>
  </si>
  <si>
    <t>66/2024</t>
  </si>
  <si>
    <t>tlač diplomov A4 547 ks</t>
  </si>
  <si>
    <t>Mouton, s.r.o. Žilina</t>
  </si>
  <si>
    <t>361/2024</t>
  </si>
  <si>
    <t>36</t>
  </si>
  <si>
    <t xml:space="preserve">technické a organizačné zabezpečenie súťaže - úprava pretekárskej dráhy, stavba pódia, organizácia záverečného ceremoniálu, moderovanie </t>
  </si>
  <si>
    <t>Dušan Tesár - Select Managering, s.r.o.</t>
  </si>
  <si>
    <t>98/2024</t>
  </si>
  <si>
    <t>nákup športového vybavenia - 20 ks lôpt</t>
  </si>
  <si>
    <t>Sport, s.r.o. Poprad</t>
  </si>
  <si>
    <t>PC2024/36</t>
  </si>
  <si>
    <t>56/C</t>
  </si>
  <si>
    <t>PHM - služobné motorové vozidlo
EČV: BL 363 AA
Obdobie: 10.6.-15.6.2024
Najazdené kilometre: 600</t>
  </si>
  <si>
    <t>OMV, s.r.o., Bratislava</t>
  </si>
  <si>
    <t xml:space="preserve">Organizovanie podujatia                                                          Názov: M-SR žiakov ZŠ v skúškach                                             Termín: 15.05.2024                                                    Miesto - mesto a štát: Nitra                                                              Počet zúčastnených osôb (okrem divákov): 220         </t>
  </si>
  <si>
    <t>380/2024</t>
  </si>
  <si>
    <t>952</t>
  </si>
  <si>
    <t>športový materiál - bedmintonové rakety, košíky</t>
  </si>
  <si>
    <t xml:space="preserve">Funny sport, s.r.o., Prešov </t>
  </si>
  <si>
    <t>390/2024</t>
  </si>
  <si>
    <t>3852/2020</t>
  </si>
  <si>
    <t>zdravotné služby</t>
  </si>
  <si>
    <t>d- obnova turistických značkovaných trás a údržba turistických informačných miest</t>
  </si>
  <si>
    <t>400/2024</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</si>
  <si>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</si>
  <si>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</si>
  <si>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</si>
  <si>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</si>
  <si>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</si>
  <si>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</si>
  <si>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</si>
  <si>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</si>
  <si>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</si>
  <si>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</si>
  <si>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</si>
  <si>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</si>
  <si>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</si>
  <si>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</si>
  <si>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</si>
  <si>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</si>
  <si>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</si>
  <si>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</si>
  <si>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</si>
  <si>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</si>
  <si>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</si>
  <si>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</si>
  <si>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</si>
  <si>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</si>
  <si>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</si>
  <si>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</si>
  <si>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</si>
  <si>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</si>
  <si>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</si>
  <si>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</si>
  <si>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</si>
  <si>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</si>
  <si>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</si>
  <si>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</si>
  <si>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</si>
  <si>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</si>
  <si>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</si>
  <si>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</si>
  <si>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</si>
  <si>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</si>
  <si>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</si>
  <si>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</si>
  <si>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</si>
  <si>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</si>
  <si>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</si>
  <si>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</si>
  <si>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</si>
  <si>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finančné odmeny športovcom a trénerom mládeže za dosiahnuté výsledky</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</si>
  <si>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</si>
  <si>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</si>
  <si>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</si>
  <si>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</si>
  <si>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</si>
  <si>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</si>
  <si>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</si>
  <si>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</si>
  <si>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</si>
  <si>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</si>
  <si>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</si>
  <si>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</si>
  <si>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</si>
  <si>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</si>
  <si>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r>
      <t xml:space="preserve">mládež 23
</t>
    </r>
    <r>
      <rPr>
        <b/>
        <strike/>
        <sz val="8"/>
        <color indexed="10"/>
        <rFont val="Arial"/>
        <family val="2"/>
        <charset val="238"/>
      </rPr>
      <t>MIN.15%</t>
    </r>
  </si>
  <si>
    <r>
      <t xml:space="preserve">talenty
</t>
    </r>
    <r>
      <rPr>
        <b/>
        <strike/>
        <sz val="8"/>
        <color indexed="10"/>
        <rFont val="Arial"/>
        <family val="2"/>
        <charset val="238"/>
      </rPr>
      <t>MIN.20%</t>
    </r>
  </si>
  <si>
    <r>
      <t xml:space="preserve">reprezentácia
</t>
    </r>
    <r>
      <rPr>
        <b/>
        <strike/>
        <sz val="8"/>
        <color indexed="10"/>
        <rFont val="Arial"/>
        <family val="2"/>
        <charset val="238"/>
      </rPr>
      <t>MIN.25%</t>
    </r>
  </si>
  <si>
    <r>
      <t xml:space="preserve">prevádzka
</t>
    </r>
    <r>
      <rPr>
        <b/>
        <sz val="8"/>
        <color indexed="56"/>
        <rFont val="Arial"/>
        <family val="2"/>
        <charset val="238"/>
      </rPr>
      <t>MAX.20%</t>
    </r>
  </si>
  <si>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</si>
  <si>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</si>
  <si>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</si>
  <si>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</si>
  <si>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</si>
  <si>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</si>
  <si>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</si>
  <si>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</si>
  <si>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</si>
  <si>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</si>
  <si>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</si>
  <si>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</si>
  <si>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</si>
  <si>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</si>
  <si>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</si>
  <si>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</si>
  <si>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</si>
  <si>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</si>
  <si>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</si>
  <si>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2025.</t>
  </si>
  <si>
    <t>c) toto vytlačené a podpísané vyúčtovanie je zhodné s hárkom, ktorý sme zaslali na adresu ziadosti.sport@mincrs.sk dňa ....................... o .......... hod. ........ min.</t>
  </si>
  <si>
    <t>Súhlasím so zhromažďovaním, spracovávaním a zverejňovaním poskytnutých údajov.</t>
  </si>
  <si>
    <t>Dátum:</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</si>
  <si>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</si>
  <si>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</si>
  <si>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</si>
  <si>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</si>
  <si>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</si>
  <si>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</si>
  <si>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</si>
  <si>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</si>
  <si>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</si>
  <si>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</si>
  <si>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</si>
  <si>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</si>
  <si>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</si>
  <si>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</si>
  <si>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</si>
  <si>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</si>
  <si>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</si>
  <si>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</si>
  <si>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</si>
  <si>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</si>
  <si>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</si>
  <si>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</si>
  <si>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</si>
  <si>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</si>
  <si>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</si>
  <si>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</si>
  <si>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</si>
  <si>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1</t>
  </si>
  <si>
    <t>IBAN PUŠ 2</t>
  </si>
  <si>
    <t>IBAN TOP</t>
  </si>
  <si>
    <t>IBAN DOT</t>
  </si>
  <si>
    <t>občianske združenie</t>
  </si>
  <si>
    <t>Banská Bystrica</t>
  </si>
  <si>
    <t>predseda</t>
  </si>
  <si>
    <t>811 05</t>
  </si>
  <si>
    <t>prezident</t>
  </si>
  <si>
    <t>Zvolen</t>
  </si>
  <si>
    <t>960 01</t>
  </si>
  <si>
    <t>Bratislava</t>
  </si>
  <si>
    <t>Žilina</t>
  </si>
  <si>
    <t>Bratislava 3</t>
  </si>
  <si>
    <t>831 03</t>
  </si>
  <si>
    <t>040 11</t>
  </si>
  <si>
    <t>Košice</t>
  </si>
  <si>
    <t>040 01</t>
  </si>
  <si>
    <t>Prievidza</t>
  </si>
  <si>
    <t>Bratislava 2</t>
  </si>
  <si>
    <t>821 08</t>
  </si>
  <si>
    <t>podpredseda</t>
  </si>
  <si>
    <t>30787009</t>
  </si>
  <si>
    <t>Slovenská asociácia amerického futbalu, o.z.</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</si>
  <si>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</si>
  <si>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</si>
  <si>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</si>
  <si>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</si>
  <si>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</si>
  <si>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</si>
  <si>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</si>
  <si>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</si>
  <si>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</si>
  <si>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</si>
  <si>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</si>
  <si>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</si>
  <si>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</si>
  <si>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</si>
  <si>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</si>
  <si>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</si>
  <si>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</si>
  <si>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</si>
  <si>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</si>
  <si>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</si>
  <si>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</si>
  <si>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</si>
  <si>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</si>
  <si>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</si>
  <si>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</si>
  <si>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</si>
  <si>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</si>
  <si>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</si>
  <si>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</si>
  <si>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</si>
  <si>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</si>
  <si>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</si>
  <si>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</si>
  <si>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</si>
  <si>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</si>
  <si>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</si>
  <si>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</si>
  <si>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</si>
  <si>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</si>
  <si>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</si>
  <si>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</si>
  <si>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</si>
  <si>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</si>
  <si>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</si>
  <si>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Juraj Turan</t>
  </si>
  <si>
    <t>Martin Keseg</t>
  </si>
  <si>
    <t>SK62 0200 0000 0000 7763 5012</t>
  </si>
  <si>
    <t>30844711</t>
  </si>
  <si>
    <t>Slovenská asociácia go</t>
  </si>
  <si>
    <t>www.sago.sk</t>
  </si>
  <si>
    <t>slovakgo@gmail.com</t>
  </si>
  <si>
    <t>Martin Lukáč</t>
  </si>
  <si>
    <t>SK31 8330 0000 0025 0173 0318</t>
  </si>
  <si>
    <t>31940668</t>
  </si>
  <si>
    <t>Slovenská asociácia korfbalu</t>
  </si>
  <si>
    <t>Makovického 6/2</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</si>
  <si>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</si>
  <si>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</si>
  <si>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</si>
  <si>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</si>
  <si>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</si>
  <si>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</si>
  <si>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</si>
  <si>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</si>
  <si>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</si>
  <si>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</si>
  <si>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</si>
  <si>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</si>
  <si>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</si>
  <si>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</si>
  <si>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</si>
  <si>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</si>
  <si>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</si>
  <si>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</si>
  <si>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</si>
  <si>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</si>
  <si>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</si>
  <si>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</si>
  <si>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</si>
  <si>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</si>
  <si>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</si>
  <si>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</si>
  <si>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Slovenská asociácia taekwondo WT</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</si>
  <si>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</si>
  <si>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</si>
  <si>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</si>
  <si>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</si>
  <si>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</si>
  <si>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</si>
  <si>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</si>
  <si>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</si>
  <si>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</si>
  <si>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</si>
  <si>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Mojmír Jankovič</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</si>
  <si>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</si>
  <si>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</si>
  <si>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</si>
  <si>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</si>
  <si>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</si>
  <si>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</si>
  <si>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</si>
  <si>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</si>
  <si>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</si>
  <si>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</si>
  <si>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</si>
  <si>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</si>
  <si>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</si>
  <si>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</si>
  <si>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</si>
  <si>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</si>
  <si>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</si>
  <si>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</si>
  <si>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</si>
  <si>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</si>
  <si>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</si>
  <si>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</si>
  <si>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</si>
  <si>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</si>
  <si>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</si>
  <si>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</si>
  <si>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</si>
  <si>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</si>
  <si>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</si>
  <si>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</si>
  <si>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</si>
  <si>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</si>
  <si>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Rastislav Antala, Miroslav Rusnák</t>
  </si>
  <si>
    <t>Prezident, viceprezident</t>
  </si>
  <si>
    <t>Kamil Balga</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</si>
  <si>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</si>
  <si>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</si>
  <si>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</si>
  <si>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</si>
  <si>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</si>
  <si>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</si>
  <si>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</si>
  <si>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</si>
  <si>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</si>
  <si>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</si>
  <si>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</si>
  <si>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</si>
  <si>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</si>
  <si>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</si>
  <si>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</si>
  <si>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</si>
  <si>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</si>
  <si>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</si>
  <si>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</si>
  <si>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</si>
  <si>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</si>
  <si>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</si>
  <si>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</si>
  <si>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canoe@canoe.sk</t>
  </si>
  <si>
    <t>Miroslav Haviar</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</si>
  <si>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</si>
  <si>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</si>
  <si>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</si>
  <si>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</si>
  <si>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</si>
  <si>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</si>
  <si>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</si>
  <si>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</si>
  <si>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</si>
  <si>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</si>
  <si>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</si>
  <si>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</si>
  <si>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</si>
  <si>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</si>
  <si>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</si>
  <si>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</si>
  <si>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</si>
  <si>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</si>
  <si>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</si>
  <si>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</si>
  <si>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</si>
  <si>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Slovenská Muaythai asociácia</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</si>
  <si>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</si>
  <si>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</si>
  <si>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</si>
  <si>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</si>
  <si>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</si>
  <si>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</si>
  <si>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</si>
  <si>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</si>
  <si>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</si>
  <si>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</si>
  <si>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</si>
  <si>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</si>
  <si>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</si>
  <si>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</si>
  <si>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</si>
  <si>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</si>
  <si>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</si>
  <si>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Katarína Kubalová</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</si>
  <si>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</si>
  <si>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</si>
  <si>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</si>
  <si>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</si>
  <si>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</si>
  <si>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</si>
  <si>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</si>
  <si>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</si>
  <si>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</si>
  <si>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</si>
  <si>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</si>
  <si>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</si>
  <si>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</si>
  <si>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</si>
  <si>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Lenka Gunišová</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</si>
  <si>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</si>
  <si>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</si>
  <si>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</si>
  <si>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</si>
  <si>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</si>
  <si>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</si>
  <si>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</si>
  <si>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</si>
  <si>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</si>
  <si>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</si>
  <si>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</si>
  <si>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</si>
  <si>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Jozef Jurášek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</si>
  <si>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</si>
  <si>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</si>
  <si>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</si>
  <si>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</si>
  <si>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</si>
  <si>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</si>
  <si>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</si>
  <si>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</si>
  <si>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</si>
  <si>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</si>
  <si>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</si>
  <si>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</si>
  <si>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</si>
  <si>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</si>
  <si>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</si>
  <si>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</si>
  <si>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</si>
  <si>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</si>
  <si>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</si>
  <si>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</si>
  <si>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</si>
  <si>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</si>
  <si>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</si>
  <si>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</si>
  <si>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 xml:space="preserve">Košice </t>
  </si>
  <si>
    <t>www.slovakbowling.sk</t>
  </si>
  <si>
    <t xml:space="preserve">merkovskyv@gmail.com </t>
  </si>
  <si>
    <t xml:space="preserve">Vladimír Merkovský </t>
  </si>
  <si>
    <t>SK70 1100 0000 0026 2878 1403</t>
  </si>
  <si>
    <t>31770908</t>
  </si>
  <si>
    <t>Slovenský bridžový zväz</t>
  </si>
  <si>
    <t>Lopenícka 1/A</t>
  </si>
  <si>
    <t>www.bridgeclub.sk</t>
  </si>
  <si>
    <t>sbz@bridgeclub.sk</t>
  </si>
  <si>
    <t>Peter Belčák</t>
  </si>
  <si>
    <t>SK65 0900 0000 0001 7666 9007</t>
  </si>
  <si>
    <t>37841866</t>
  </si>
  <si>
    <t>Slovenský curlingový zväz</t>
  </si>
  <si>
    <t>Zahradnícka 27</t>
  </si>
  <si>
    <t>811 07</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</si>
  <si>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</si>
  <si>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</si>
  <si>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</si>
  <si>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</si>
  <si>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</si>
  <si>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</si>
  <si>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</si>
  <si>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</si>
  <si>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</si>
  <si>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</si>
  <si>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</si>
  <si>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</si>
  <si>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</si>
  <si>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</si>
  <si>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</si>
  <si>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</si>
  <si>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</si>
  <si>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</si>
  <si>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</si>
  <si>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</si>
  <si>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</si>
  <si>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</si>
  <si>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</si>
  <si>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</si>
  <si>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</si>
  <si>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</si>
  <si>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</si>
  <si>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</si>
  <si>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</si>
  <si>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</si>
  <si>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</si>
  <si>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</si>
  <si>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</si>
  <si>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</si>
  <si>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</si>
  <si>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</si>
  <si>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</si>
  <si>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</si>
  <si>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</si>
  <si>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</si>
  <si>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</si>
  <si>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</si>
  <si>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</si>
  <si>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</si>
  <si>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</si>
  <si>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</si>
  <si>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</si>
  <si>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</si>
  <si>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</si>
  <si>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</si>
  <si>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</si>
  <si>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</si>
  <si>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</si>
  <si>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</si>
  <si>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</si>
  <si>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</si>
  <si>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</si>
  <si>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</si>
  <si>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</si>
  <si>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</si>
  <si>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</si>
  <si>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</si>
  <si>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</si>
  <si>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</si>
  <si>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</si>
  <si>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</si>
  <si>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</si>
  <si>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</si>
  <si>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</si>
  <si>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</si>
  <si>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</si>
  <si>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</si>
  <si>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</si>
  <si>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</si>
  <si>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</si>
  <si>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</si>
  <si>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</si>
  <si>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</si>
  <si>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</si>
  <si>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</si>
  <si>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</si>
  <si>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</si>
  <si>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</si>
  <si>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</si>
  <si>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</si>
  <si>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</si>
  <si>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</si>
  <si>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</si>
  <si>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</si>
  <si>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</si>
  <si>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</si>
  <si>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</si>
  <si>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</si>
  <si>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</si>
  <si>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</si>
  <si>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</si>
  <si>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</si>
  <si>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</si>
  <si>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</si>
  <si>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</si>
  <si>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</si>
  <si>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</si>
  <si>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</si>
  <si>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FTVŠ, Nábrežie armádneho generála Ludvíka Svobodu 4298/9</t>
  </si>
  <si>
    <t>814 69</t>
  </si>
  <si>
    <t>www.veslovanie.sk</t>
  </si>
  <si>
    <t>rowingslovakia@gmail.com</t>
  </si>
  <si>
    <t>Ján Žiška</t>
  </si>
  <si>
    <t>Stanislava Vičanová</t>
  </si>
  <si>
    <t>SK97 0200 0000 0017 8584 7256</t>
  </si>
  <si>
    <t>31791981</t>
  </si>
  <si>
    <t>SLOVENSKÝ ZÁPASNÍCKY ZVÄZ</t>
  </si>
  <si>
    <t>www.slovenskezapasenie.sk</t>
  </si>
  <si>
    <t>szz@zapasenie.sk</t>
  </si>
  <si>
    <t>Štefánia Galandová</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</si>
  <si>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</si>
  <si>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</si>
  <si>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</si>
  <si>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</si>
  <si>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</si>
  <si>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</si>
  <si>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</si>
  <si>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</si>
  <si>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</si>
  <si>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</si>
  <si>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</si>
  <si>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</si>
  <si>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</si>
  <si>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</si>
  <si>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</si>
  <si>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</si>
  <si>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</si>
  <si>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</si>
  <si>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</si>
  <si>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</si>
  <si>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</si>
  <si>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</si>
  <si>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</si>
  <si>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</si>
  <si>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</si>
  <si>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</si>
  <si>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</si>
  <si>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</si>
  <si>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</si>
  <si>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</si>
  <si>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</si>
  <si>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</si>
  <si>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</si>
  <si>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</si>
  <si>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</si>
  <si>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</si>
  <si>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</si>
  <si>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</si>
  <si>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</si>
  <si>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</si>
  <si>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</si>
  <si>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</si>
  <si>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</si>
  <si>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</si>
  <si>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</si>
  <si>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</si>
  <si>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</si>
  <si>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</si>
  <si>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</si>
  <si>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Martin Kopejtko</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</si>
  <si>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</si>
  <si>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</si>
  <si>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</si>
  <si>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</si>
  <si>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</si>
  <si>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</si>
  <si>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</si>
  <si>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</si>
  <si>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</si>
  <si>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</si>
  <si>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</si>
  <si>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</si>
  <si>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</si>
  <si>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</si>
  <si>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</si>
  <si>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</si>
  <si>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</si>
  <si>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</si>
  <si>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</si>
  <si>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</si>
  <si>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</si>
  <si>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Sophia Kanátová</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</si>
  <si>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</si>
  <si>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</si>
  <si>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</si>
  <si>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</si>
  <si>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</si>
  <si>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</si>
  <si>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</si>
  <si>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</si>
  <si>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</si>
  <si>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</si>
  <si>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</si>
  <si>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</si>
  <si>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</si>
  <si>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</si>
  <si>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</si>
  <si>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</si>
  <si>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hujo@szlh.sk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</si>
  <si>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</si>
  <si>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</si>
  <si>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</si>
  <si>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</si>
  <si>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</si>
  <si>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</si>
  <si>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</si>
  <si>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</si>
  <si>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</si>
  <si>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</si>
  <si>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</si>
  <si>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</si>
  <si>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</si>
  <si>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</si>
  <si>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</si>
  <si>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</si>
  <si>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</si>
  <si>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</si>
  <si>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</si>
  <si>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</si>
  <si>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</si>
  <si>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</si>
  <si>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</si>
  <si>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</si>
  <si>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</si>
  <si>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</si>
  <si>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</si>
  <si>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</si>
  <si>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M.R.Štefánika 217</t>
  </si>
  <si>
    <t>Vranov nad Topľou</t>
  </si>
  <si>
    <t>093 01</t>
  </si>
  <si>
    <t>www.mushing.sk</t>
  </si>
  <si>
    <t>igorpribula11@gmail.com</t>
  </si>
  <si>
    <t>Igor Pribula</t>
  </si>
  <si>
    <t>SK61 5600 0000 0012 2522 5002</t>
  </si>
  <si>
    <t>31871526</t>
  </si>
  <si>
    <t>Slovenský zväz rybolovnej techniky</t>
  </si>
  <si>
    <t>Svornosti 69</t>
  </si>
  <si>
    <t>940 77</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</si>
  <si>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</si>
  <si>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</si>
  <si>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</si>
  <si>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</si>
  <si>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</si>
  <si>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</si>
  <si>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</si>
  <si>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</si>
  <si>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</si>
  <si>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</si>
  <si>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</si>
  <si>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</si>
  <si>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</si>
  <si>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</si>
  <si>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</si>
  <si>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</si>
  <si>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</si>
  <si>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</si>
  <si>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</si>
  <si>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</si>
  <si>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</si>
  <si>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</si>
  <si>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</si>
  <si>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</si>
  <si>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</si>
  <si>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</si>
  <si>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</si>
  <si>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</si>
  <si>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</si>
  <si>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</si>
  <si>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</si>
  <si>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</si>
  <si>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</si>
  <si>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</si>
  <si>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</si>
  <si>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</si>
  <si>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</si>
  <si>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</si>
  <si>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</si>
  <si>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</si>
  <si>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</si>
  <si>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</si>
  <si>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</si>
  <si>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</si>
  <si>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</si>
  <si>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</si>
  <si>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</si>
  <si>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</si>
  <si>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</si>
  <si>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</si>
  <si>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</si>
  <si>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</si>
  <si>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</si>
  <si>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</si>
  <si>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</si>
  <si>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</si>
  <si>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</si>
  <si>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</si>
  <si>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Teqballová federácia Slovensko</t>
  </si>
  <si>
    <t>Jazdecká 13198/1A</t>
  </si>
  <si>
    <t xml:space="preserve">080 01 </t>
  </si>
  <si>
    <t>www.teq.sk</t>
  </si>
  <si>
    <t>info@teq.sk</t>
  </si>
  <si>
    <t>Artúr Benes</t>
  </si>
  <si>
    <t>SK21 1111 0000 0016 2429 8006</t>
  </si>
  <si>
    <t>35538015</t>
  </si>
  <si>
    <t>Združenie šípkarských organizácií</t>
  </si>
  <si>
    <t>Szakkayho 1</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</si>
  <si>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</si>
  <si>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</si>
  <si>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</si>
  <si>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</si>
  <si>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</si>
  <si>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</si>
  <si>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</si>
  <si>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</si>
  <si>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</si>
  <si>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</si>
  <si>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</si>
  <si>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</si>
  <si>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</si>
  <si>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</si>
  <si>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</si>
  <si>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</si>
  <si>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</si>
  <si>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</si>
  <si>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</si>
  <si>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</si>
  <si>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</si>
  <si>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</si>
  <si>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</si>
  <si>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</si>
  <si>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</si>
  <si>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</si>
  <si>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</si>
  <si>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</si>
  <si>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</si>
  <si>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</si>
  <si>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</si>
  <si>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</si>
  <si>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</si>
  <si>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</si>
  <si>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</si>
  <si>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</si>
  <si>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</si>
  <si>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</si>
  <si>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</si>
  <si>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</si>
  <si>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</si>
  <si>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</si>
  <si>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</si>
  <si>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</si>
  <si>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</si>
  <si>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</si>
  <si>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</si>
  <si>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</si>
  <si>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</si>
  <si>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</si>
  <si>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</si>
  <si>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</si>
  <si>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</si>
  <si>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</si>
  <si>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</si>
  <si>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</si>
  <si>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</si>
  <si>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</si>
  <si>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</si>
  <si>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</si>
  <si>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</si>
  <si>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</si>
  <si>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</si>
  <si>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</si>
  <si>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</si>
  <si>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</si>
  <si>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</si>
  <si>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</si>
  <si>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</si>
  <si>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</si>
  <si>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</si>
  <si>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</si>
  <si>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</si>
  <si>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</si>
  <si>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</si>
  <si>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</si>
  <si>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</si>
  <si>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</si>
  <si>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</si>
  <si>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</si>
  <si>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</si>
  <si>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</si>
  <si>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</si>
  <si>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</si>
  <si>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</si>
  <si>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</si>
  <si>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</si>
  <si>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</si>
  <si>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</si>
  <si>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</si>
  <si>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</si>
  <si>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</si>
  <si>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</si>
  <si>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</si>
  <si>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</si>
  <si>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</si>
  <si>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</si>
  <si>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</si>
  <si>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</si>
  <si>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</si>
  <si>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</si>
  <si>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</si>
  <si>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</si>
  <si>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</si>
  <si>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</si>
  <si>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</si>
  <si>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</si>
  <si>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</si>
  <si>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</si>
  <si>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</si>
  <si>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</si>
  <si>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</si>
  <si>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</si>
  <si>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</si>
  <si>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</si>
  <si>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</si>
  <si>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</si>
  <si>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</si>
  <si>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</si>
  <si>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</si>
  <si>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</si>
  <si>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</si>
  <si>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</si>
  <si>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</si>
  <si>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</si>
  <si>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</si>
  <si>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</si>
  <si>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</si>
  <si>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</si>
  <si>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</si>
  <si>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</si>
  <si>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</si>
  <si>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</si>
  <si>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</si>
  <si>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</si>
  <si>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</si>
  <si>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</si>
  <si>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</si>
  <si>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</si>
  <si>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</si>
  <si>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</si>
  <si>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</si>
  <si>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</si>
  <si>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</si>
  <si>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</si>
  <si>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</si>
  <si>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</si>
  <si>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</si>
  <si>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</si>
  <si>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</si>
  <si>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</si>
  <si>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</si>
  <si>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</si>
  <si>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</si>
  <si>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</si>
  <si>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</si>
  <si>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</si>
  <si>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</si>
  <si>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</si>
  <si>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</si>
  <si>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</si>
  <si>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</si>
  <si>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</si>
  <si>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</si>
  <si>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</si>
  <si>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</si>
  <si>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</si>
  <si>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</si>
  <si>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</si>
  <si>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</si>
  <si>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</si>
  <si>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</si>
  <si>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</si>
  <si>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</si>
  <si>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</si>
  <si>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</si>
  <si>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</si>
  <si>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</si>
  <si>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</si>
  <si>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</si>
  <si>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</si>
  <si>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</si>
  <si>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</si>
  <si>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</si>
  <si>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</si>
  <si>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</si>
  <si>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</si>
  <si>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</si>
  <si>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</si>
  <si>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</si>
  <si>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</si>
  <si>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</si>
  <si>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</si>
  <si>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</si>
  <si>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</si>
  <si>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</si>
  <si>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</si>
  <si>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</si>
  <si>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</si>
  <si>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</si>
  <si>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</si>
  <si>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</si>
  <si>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</si>
  <si>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</si>
  <si>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</si>
  <si>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</si>
  <si>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</si>
  <si>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</si>
  <si>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</si>
  <si>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</si>
  <si>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</si>
  <si>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</si>
  <si>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</si>
  <si>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</si>
  <si>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</si>
  <si>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</si>
  <si>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</si>
  <si>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</si>
  <si>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</si>
  <si>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</si>
  <si>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</si>
  <si>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</si>
  <si>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</si>
  <si>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</si>
  <si>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</si>
  <si>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</si>
  <si>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</si>
  <si>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</si>
  <si>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</si>
  <si>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</si>
  <si>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</si>
  <si>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</si>
  <si>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</si>
  <si>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</si>
  <si>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</si>
  <si>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</si>
  <si>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</si>
  <si>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</si>
  <si>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</si>
  <si>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</si>
  <si>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</si>
  <si>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</si>
  <si>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</si>
  <si>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</si>
  <si>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</si>
  <si>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</si>
  <si>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</si>
  <si>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</si>
  <si>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</si>
  <si>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</si>
  <si>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</si>
  <si>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</si>
  <si>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</si>
  <si>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</si>
  <si>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</si>
  <si>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</si>
  <si>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</si>
  <si>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</si>
  <si>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</si>
  <si>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</si>
  <si>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</si>
  <si>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</si>
  <si>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810 08  Bratislava 1</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</si>
  <si>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</si>
  <si>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</si>
  <si>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</si>
  <si>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</si>
  <si>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</si>
  <si>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</si>
  <si>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</si>
  <si>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</si>
  <si>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</si>
  <si>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</si>
  <si>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</si>
  <si>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</si>
  <si>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</si>
  <si>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</si>
  <si>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</si>
  <si>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</si>
  <si>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</si>
  <si>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</si>
  <si>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</si>
  <si>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</si>
  <si>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</si>
  <si>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</si>
  <si>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</si>
  <si>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</si>
  <si>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2025</t>
    </r>
    <r>
      <rPr>
        <sz val="8"/>
        <color indexed="8"/>
        <rFont val="Arial"/>
        <family val="2"/>
        <charset val="238"/>
      </rPr>
      <t xml:space="preserve">, </t>
    </r>
    <r>
      <rPr>
        <sz val="8"/>
        <color indexed="10"/>
        <rFont val="Arial"/>
        <family val="2"/>
        <charset val="238"/>
      </rPr>
      <t xml:space="preserve"> v termíne </t>
    </r>
    <r>
      <rPr>
        <b/>
        <sz val="8"/>
        <color indexed="10"/>
        <rFont val="Arial"/>
        <family val="2"/>
        <charset val="238"/>
      </rPr>
      <t>do 30.11.2025</t>
    </r>
  </si>
  <si>
    <t>026 03 - Národné športové projekty</t>
  </si>
  <si>
    <t>z účelu:</t>
  </si>
  <si>
    <t>VS:</t>
  </si>
  <si>
    <t>SK84 8180 0000 0070 0069 4112</t>
  </si>
  <si>
    <t>SK12 8180 0000 0070 0069 4147</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</si>
  <si>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</si>
  <si>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</si>
  <si>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</si>
  <si>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</si>
  <si>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</si>
  <si>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</si>
  <si>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</si>
  <si>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</si>
  <si>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</si>
  <si>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</si>
  <si>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</si>
  <si>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</si>
  <si>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</si>
  <si>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</si>
  <si>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</si>
  <si>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</si>
  <si>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</si>
  <si>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</si>
  <si>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</si>
  <si>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</si>
  <si>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</si>
  <si>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</si>
  <si>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</si>
  <si>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</si>
  <si>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</si>
  <si>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</si>
  <si>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</si>
  <si>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</si>
  <si>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</si>
  <si>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</si>
  <si>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</si>
  <si>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</si>
  <si>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</si>
  <si>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</si>
  <si>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</si>
  <si>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</si>
  <si>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</si>
  <si>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</si>
  <si>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</si>
  <si>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</si>
  <si>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</si>
  <si>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t>3. Vyplniť hárok  "Avízo - vratka" (len Prijímatelia, ktorí nevyčerpali celú sumu).  V prípade vratky menšej ako 5 € (vrátane) za všetky účely spolu prijímateľ nevracia finančné prostriedky.</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</si>
  <si>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</si>
  <si>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</si>
  <si>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</si>
  <si>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</si>
  <si>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</si>
  <si>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</si>
  <si>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</si>
  <si>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</si>
  <si>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</si>
  <si>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t xml:space="preserve">Upozornenie: </t>
    </r>
    <r>
      <rPr>
        <sz val="10"/>
        <rFont val="Arial"/>
        <family val="2"/>
        <charset val="238"/>
      </rPr>
      <t xml:space="preserve">V prípadoch, ak podľa zmluvy/dodatku k zmluve je  umožnené čerpať Finančné prostriedky, poskytnuté ako bežný transfer po 31.07.2025, v termíne do 31.03.2026,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2025 a zároveň sú uhradené do 28. februára 2026. </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</si>
  <si>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</si>
  <si>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</si>
  <si>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</si>
  <si>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</si>
  <si>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</si>
  <si>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</si>
  <si>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</si>
  <si>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</si>
  <si>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</si>
  <si>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</si>
  <si>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</si>
  <si>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r>
      <rPr>
        <b/>
        <sz val="10"/>
        <color rgb="FF000000"/>
        <rFont val="Arial"/>
        <family val="2"/>
        <charset val="238"/>
      </rPr>
      <t>Upozornenie:</t>
    </r>
    <r>
      <rPr>
        <sz val="10"/>
        <color rgb="FF000000"/>
        <rFont val="Arial"/>
        <family val="2"/>
        <charset val="238"/>
      </rPr>
      <t xml:space="preserve"> Vo formulári na vyúčtovanie príspevku uznanému športu sú zapracované ustanovenia zákona o športe, podľa ktorých v roku, v ktorom bola vyhlásená krízová situácia a trvala viac ako 30 dní, sa ustanovenia § 69 ods. 4 zákona o športe nepoužijú a ustanovenia zmluvy o poskytnutí príspevku uznanému športu, ktoré sa týkajú rozdelenia finančných prostriedkov podľa § 69 ods. 4, sa v príslušnom kalendárnom roku  nebudú uplatňovať.  Zaradenie výdavkov do jednotlivých analytických kódov, aj keď má v takom prípade len informatívny charakter, je však potrebné vyplniť. </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</si>
  <si>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</si>
  <si>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</si>
  <si>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</si>
  <si>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</si>
  <si>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</si>
  <si>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</si>
  <si>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</si>
  <si>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t>
  </si>
  <si>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</si>
  <si>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</si>
  <si>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</si>
  <si>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</si>
  <si>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</si>
  <si>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</si>
  <si>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</si>
  <si>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</si>
  <si>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</si>
  <si>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</si>
  <si>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</si>
  <si>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</si>
  <si>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</si>
  <si>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2025</t>
    </r>
    <r>
      <rPr>
        <sz val="8"/>
        <color indexed="8"/>
        <rFont val="Arial"/>
        <family val="2"/>
        <charset val="238"/>
      </rPr>
      <t xml:space="preserve">, v termíne </t>
    </r>
    <r>
      <rPr>
        <b/>
        <sz val="8"/>
        <color indexed="10"/>
        <rFont val="Arial"/>
        <family val="2"/>
        <charset val="238"/>
      </rPr>
      <t>od 01.01.2026 do 31.05.2026</t>
    </r>
  </si>
  <si>
    <t>Bratislava 1</t>
  </si>
  <si>
    <t>Lucia Čermáková</t>
  </si>
  <si>
    <t>Martin Lukáč; Miroslav Poliak</t>
  </si>
  <si>
    <t>421903187087; 421903200136</t>
  </si>
  <si>
    <t>Ján Germanus</t>
  </si>
  <si>
    <t>Pavel Ižarik; Alexandra Filipová</t>
  </si>
  <si>
    <t>421902901640; 421911011900</t>
  </si>
  <si>
    <t>17316731</t>
  </si>
  <si>
    <t>Slovenská asociácia univerzitného športu</t>
  </si>
  <si>
    <t>www.saus.sk</t>
  </si>
  <si>
    <t>saus@saus.sk</t>
  </si>
  <si>
    <t>Július Dubovský</t>
  </si>
  <si>
    <t>Michaela Masárová</t>
  </si>
  <si>
    <t>SK51 1100 0000 0026 2902 3663</t>
  </si>
  <si>
    <t>30841798</t>
  </si>
  <si>
    <t>Slovenská asociácia zrakovo postihnutých športovcov</t>
  </si>
  <si>
    <t>Rosina 497</t>
  </si>
  <si>
    <t>Rosina</t>
  </si>
  <si>
    <t>013 22</t>
  </si>
  <si>
    <t>www.sazps.sk</t>
  </si>
  <si>
    <t>sazps@sazps.sk</t>
  </si>
  <si>
    <t>Peter Ďuroška</t>
  </si>
  <si>
    <t>SK95 8330 0000 0021 0076 9190</t>
  </si>
  <si>
    <t>SK69 0200 0000 0039 3346 9955</t>
  </si>
  <si>
    <t>SK14 1100 0000 0029 4204 8955</t>
  </si>
  <si>
    <t>sekretariatscu@scu.sk</t>
  </si>
  <si>
    <t>SK37 8330 0000 0022 0206 1417</t>
  </si>
  <si>
    <t>30806887</t>
  </si>
  <si>
    <t>Slovenská nohejbalová asociácia</t>
  </si>
  <si>
    <t>www.nohejbalsk.com</t>
  </si>
  <si>
    <t>nohejbal.sna@gmail.com</t>
  </si>
  <si>
    <t>Miroslav Kováč</t>
  </si>
  <si>
    <t>SK75 0200 0000 0017 8646 8258</t>
  </si>
  <si>
    <t>SK16 0200 0000 0039 3390 6051</t>
  </si>
  <si>
    <t>SK06 0200 0000 0042 0655 3055</t>
  </si>
  <si>
    <t>koniar@sbiz.sk; sbiz1994@gmail.com</t>
  </si>
  <si>
    <t>Samuel Koniar</t>
  </si>
  <si>
    <t>34009388</t>
  </si>
  <si>
    <t>Slovenský cykloklub</t>
  </si>
  <si>
    <t>Námestie slobody 1716/6</t>
  </si>
  <si>
    <t>Piešťany</t>
  </si>
  <si>
    <t>921 01</t>
  </si>
  <si>
    <t>www.cykloklub.sk</t>
  </si>
  <si>
    <t>office@cykloklub.sk</t>
  </si>
  <si>
    <t>Michal Hlatký</t>
  </si>
  <si>
    <t>SK76 0200 0000 0014 3822 4951</t>
  </si>
  <si>
    <t>SK81 0200 0000 0039 3831 5859</t>
  </si>
  <si>
    <t>31745661</t>
  </si>
  <si>
    <t>Slovenský paralympijský výbor</t>
  </si>
  <si>
    <t>Benediktiho 5</t>
  </si>
  <si>
    <t>www.spv.sk</t>
  </si>
  <si>
    <t>spcoffice@spv.sk</t>
  </si>
  <si>
    <t>Ján Riapoš</t>
  </si>
  <si>
    <t>Ján Riapoš; Maroš Čambal</t>
  </si>
  <si>
    <t>421905788436; 421257789713</t>
  </si>
  <si>
    <t>SK62 8120 0000 0014 1226 2060</t>
  </si>
  <si>
    <t>SK45 0900 0000 0051 6511 9213</t>
  </si>
  <si>
    <t>SK04 1111 0000 0010 5506 7004</t>
  </si>
  <si>
    <t>Jozef Tománek ml., Pavel Zvara</t>
  </si>
  <si>
    <t>jkolozsy@gmail.com</t>
  </si>
  <si>
    <t>Viliam Sabol</t>
  </si>
  <si>
    <t>Trnavská cesta 27/B</t>
  </si>
  <si>
    <t>SK12 5600 0000 0012 2522 2004</t>
  </si>
  <si>
    <t>17326087</t>
  </si>
  <si>
    <t>Slovenský zväz športovcov s mentálnym postihnutím</t>
  </si>
  <si>
    <t>SNP 90</t>
  </si>
  <si>
    <t>Košice-Lorinčík</t>
  </si>
  <si>
    <t>www.szsmp.sk</t>
  </si>
  <si>
    <t>robert@cassovianet.sk</t>
  </si>
  <si>
    <t>Róbert Luby</t>
  </si>
  <si>
    <t>Funkciapredseda</t>
  </si>
  <si>
    <t>22665234</t>
  </si>
  <si>
    <t>Slovenský zväz telesne postihnutých športovcov</t>
  </si>
  <si>
    <t>www.sztps.sk</t>
  </si>
  <si>
    <t>tps@sztps.sk</t>
  </si>
  <si>
    <t>Ján Riapoš
Martina Balcová</t>
  </si>
  <si>
    <t>421905788436;
421918940356</t>
  </si>
  <si>
    <t>SK47 8120 0000 0014 1246 5060</t>
  </si>
  <si>
    <t>Garbiarska 5</t>
  </si>
  <si>
    <t>30811406</t>
  </si>
  <si>
    <t>Špeciálne olympiády Slovensko</t>
  </si>
  <si>
    <t>www.specialolympics.sk</t>
  </si>
  <si>
    <t>office@specialolympics.sk</t>
  </si>
  <si>
    <t>Eva Gažová</t>
  </si>
  <si>
    <t>Národná riaditeľka</t>
  </si>
  <si>
    <t>SK31 0200 0000 0013 5172 7951</t>
  </si>
  <si>
    <t>www.sbiz.sk</t>
  </si>
  <si>
    <t>V2</t>
  </si>
  <si>
    <t>automobilový šport - kapitálové  transfery</t>
  </si>
  <si>
    <t>K</t>
  </si>
  <si>
    <t>gymnastika - kapitálové transfery</t>
  </si>
  <si>
    <t>plavecké športy - kapitálové transfery</t>
  </si>
  <si>
    <t>futbal - kapitálové transfery</t>
  </si>
  <si>
    <t>stolný tenis - kapitálové transfery</t>
  </si>
  <si>
    <t>streľba - kapitálové transfery</t>
  </si>
  <si>
    <t>biatlon - kapitálové transfery</t>
  </si>
  <si>
    <t>karate - kapitálové transfery</t>
  </si>
  <si>
    <t>ľadový hokej - kapitálové transfery</t>
  </si>
  <si>
    <t>pozemný hokej - kapitálové transfery</t>
  </si>
  <si>
    <t>sánkovanie - kapitálové transfery</t>
  </si>
  <si>
    <t>vzpieranie - kapitálové transfery</t>
  </si>
  <si>
    <t>teqball - kapitálové transfery</t>
  </si>
  <si>
    <t>lyžovanie - kapitálové transfery</t>
  </si>
  <si>
    <t>Priebežné čerpanie a vyúčtovanie finančných prostriedkov poskytnutých zo štátneho rozpočtu v oblasti športu v roku 2025 poskytnutých do 30.06.2025 (príspevok uznanému športu 1. a 2. splátka)</t>
  </si>
  <si>
    <t>Priebežné čerpanie a vyúčtovanie finančných prostriedkov poskytnutých zo štátneho rozpočtu v oblasti športu v roku 2025
poskytnutých do 31.06.2025 (príspevok uznanému športu 1. a 2. splátka)</t>
  </si>
  <si>
    <t>a - volejbal - bežné transfery</t>
  </si>
  <si>
    <t>592025</t>
  </si>
  <si>
    <t>250001</t>
  </si>
  <si>
    <t>zabezpečenie rozvoja volejbalu na regionálnej úrovni za 1/2025 v zmysle uzatvorenej zmluvy</t>
  </si>
  <si>
    <t>Oblastný výbor Východ, Prešov</t>
  </si>
  <si>
    <t>1322025</t>
  </si>
  <si>
    <t>72</t>
  </si>
  <si>
    <t>stravovanie hráíčky Šterbáková počas sústredenia</t>
  </si>
  <si>
    <t>Spojená škola, Nitra</t>
  </si>
  <si>
    <t>1342025</t>
  </si>
  <si>
    <t>6252100136</t>
  </si>
  <si>
    <t>spoločné prevádzkové náklady za 02/2025 v zmysle uzatvorenej zmluvy</t>
  </si>
  <si>
    <t>Tehelné, a.s., Bratislava</t>
  </si>
  <si>
    <t>1412025</t>
  </si>
  <si>
    <t>042025</t>
  </si>
  <si>
    <t>odmena za služby trénera za mesiac 02/2025 v zmysle uzatvorenej zmluvy</t>
  </si>
  <si>
    <t>Mgr. Martin Hančík, Bratislava</t>
  </si>
  <si>
    <t>1432025</t>
  </si>
  <si>
    <t>272025</t>
  </si>
  <si>
    <t>odmena za služby trénera za mesiac 02/2025 v zmysle  uzatvorenej zmluvy</t>
  </si>
  <si>
    <t>Mgr. Jaroslav Hančák, Bratislava</t>
  </si>
  <si>
    <t>1442025</t>
  </si>
  <si>
    <t>2025002</t>
  </si>
  <si>
    <t>Mgr. Ladislav Ďuriško, Harichovce</t>
  </si>
  <si>
    <t>1452025</t>
  </si>
  <si>
    <t>12025</t>
  </si>
  <si>
    <t>odmena za služby trénera za mesiac 01 -  02/2025 v zmysle  uzatvorenej zmluvy</t>
  </si>
  <si>
    <t>MUDR. Fábry Vladimír, Púchov</t>
  </si>
  <si>
    <t>1462025</t>
  </si>
  <si>
    <t>022025</t>
  </si>
  <si>
    <t>odmena za služby za mesiac 02/2025 v zmysle uzatvorenej zmluvy</t>
  </si>
  <si>
    <t>Martin Májek, Stupava</t>
  </si>
  <si>
    <t>14820205</t>
  </si>
  <si>
    <t>odmena za služby trénera za mesiac 01/2025 v zmysle uzatvorenej zmluvy</t>
  </si>
  <si>
    <t>Radovan Štrbavý, Banská Bystrica</t>
  </si>
  <si>
    <t>1492025</t>
  </si>
  <si>
    <t>22025</t>
  </si>
  <si>
    <t>odmena za služby trénera RD U16 dievčatá za mesiac 02/2025 v zmysle uzatvorenej zmluvy</t>
  </si>
  <si>
    <t>Peter Kašper, Nitra</t>
  </si>
  <si>
    <t>1502025</t>
  </si>
  <si>
    <t>32025</t>
  </si>
  <si>
    <t>TOMTO, s.r.o., Beckov</t>
  </si>
  <si>
    <t>1512025</t>
  </si>
  <si>
    <t>25005</t>
  </si>
  <si>
    <t>Marek Kseňák, Stará Ľubovňa</t>
  </si>
  <si>
    <t>1522025</t>
  </si>
  <si>
    <t>Ján Senko, Stará Ľubovňa</t>
  </si>
  <si>
    <t>1532025</t>
  </si>
  <si>
    <t>20250002</t>
  </si>
  <si>
    <t>Mgr. Tomáš Mačička, Ľubotice</t>
  </si>
  <si>
    <t>1542025</t>
  </si>
  <si>
    <t>2025011</t>
  </si>
  <si>
    <t>odmena za služby za m esiac 02/2025 v zmysle uzatvorenej zmluvy</t>
  </si>
  <si>
    <t>Škola úspechu, s.r.o., Bratislava</t>
  </si>
  <si>
    <t>1562025</t>
  </si>
  <si>
    <t>20250201</t>
  </si>
  <si>
    <t>odmena za služby trénra za mesiac 02/2025 v zmysle uzatvorenej zmluvy</t>
  </si>
  <si>
    <t>PaedDr. Marek Kardoš, Bratislava</t>
  </si>
  <si>
    <t>1572025</t>
  </si>
  <si>
    <t>Mgr. Daniel Bruch, Trenčín</t>
  </si>
  <si>
    <t>1592025</t>
  </si>
  <si>
    <t>202503</t>
  </si>
  <si>
    <t>Mgr. Peter Tholt, Svidník</t>
  </si>
  <si>
    <t>1602025</t>
  </si>
  <si>
    <t>odmena za služby fyzioterapeuta za mesiac 02/2025 v zmysle uzatvorenej zmluvy</t>
  </si>
  <si>
    <t>Boris Dúžek, Dolná Súča</t>
  </si>
  <si>
    <t>1612025</t>
  </si>
  <si>
    <t>20250003</t>
  </si>
  <si>
    <t>Tomáš Lampart, Stará Ľubovňa</t>
  </si>
  <si>
    <t>1632025</t>
  </si>
  <si>
    <t>0625</t>
  </si>
  <si>
    <t>Patrik Šelep, Modra</t>
  </si>
  <si>
    <t>1642025</t>
  </si>
  <si>
    <t>2025001</t>
  </si>
  <si>
    <t>odmena za výkon rozhodcu počas finále Slovenského pohára 15.2.2025 v Žiline</t>
  </si>
  <si>
    <t>RNDr. Igor Porvazník, Vyšné Hágy</t>
  </si>
  <si>
    <t>1652025</t>
  </si>
  <si>
    <t>6032025</t>
  </si>
  <si>
    <t>odmena za služby trénera RD žien Michal Mašek za mesiac 02/2025 v zmysle uzatvorenej zmluvy</t>
  </si>
  <si>
    <t>Image4Sport, Bielsko Biala, Poľsko</t>
  </si>
  <si>
    <t>1662025</t>
  </si>
  <si>
    <t>250002</t>
  </si>
  <si>
    <t>zabezpečenie rozvoja volejbalu na regionálnej úrovni za mesiac 020/2025 v zmysle zmluvy</t>
  </si>
  <si>
    <t>Oblastný výbor, Bratislava</t>
  </si>
  <si>
    <t>1672025</t>
  </si>
  <si>
    <t>202502</t>
  </si>
  <si>
    <t>Juraj Tiňo, Vranov nad Topľou</t>
  </si>
  <si>
    <t>1682025</t>
  </si>
  <si>
    <t>00022025</t>
  </si>
  <si>
    <t>Jaroslav Nosek, Bratislava</t>
  </si>
  <si>
    <t>Ro'bert Hupka, Streženice</t>
  </si>
  <si>
    <t>1702025</t>
  </si>
  <si>
    <t>0022025</t>
  </si>
  <si>
    <t>odmena za služby za mesiac 02/20205 v zmysle uzatvorenej zmluvy</t>
  </si>
  <si>
    <t>Mgr. Slavomír Huba, Humenné</t>
  </si>
  <si>
    <t>1712025</t>
  </si>
  <si>
    <t>odmena za služby fyzio za mesiac 02/2025 v zmysle uzatvorenej zmluvy</t>
  </si>
  <si>
    <t>Mária Franková, Výčapy Opatovce</t>
  </si>
  <si>
    <t>1732025</t>
  </si>
  <si>
    <t>032025</t>
  </si>
  <si>
    <t>odmena za organizáciu podujatia - finále Slovenského pohára 15.2.2025 v Žiline</t>
  </si>
  <si>
    <t>Mgr. Marek Prokeš, Bratislava</t>
  </si>
  <si>
    <t>1742025</t>
  </si>
  <si>
    <t>1762025</t>
  </si>
  <si>
    <t>925</t>
  </si>
  <si>
    <t>odmena za výkon rozhodcu počas zápasu COP 1.3.2025 v Trenčíne</t>
  </si>
  <si>
    <t>Branislav Sekerka, Žilina</t>
  </si>
  <si>
    <t>1772025</t>
  </si>
  <si>
    <t>29000325</t>
  </si>
  <si>
    <t>ubytovanie trénera M.Kardoš  za mesiac 1/2025</t>
  </si>
  <si>
    <t>Stredná športová škola, Trenčín</t>
  </si>
  <si>
    <t>1782025</t>
  </si>
  <si>
    <t>Mgr. Marek Maličký, Nitra</t>
  </si>
  <si>
    <t>1792025</t>
  </si>
  <si>
    <t>Mgr. Rastislav Paňko, Svidník</t>
  </si>
  <si>
    <t>1822025</t>
  </si>
  <si>
    <t>29000225</t>
  </si>
  <si>
    <t>ubytovanie trénera Hupka R. Za mesiac 01/2025</t>
  </si>
  <si>
    <t>1882025</t>
  </si>
  <si>
    <t>012025</t>
  </si>
  <si>
    <t>MSc. Dávid Ferencz, Komárno</t>
  </si>
  <si>
    <t>1902025</t>
  </si>
  <si>
    <t>2025003</t>
  </si>
  <si>
    <t>Josef Mihalco, Kráľová pri Senci</t>
  </si>
  <si>
    <t>1912025</t>
  </si>
  <si>
    <t>25020002</t>
  </si>
  <si>
    <t>FIMORA, s.r.o., Miloslavov</t>
  </si>
  <si>
    <t>1942025</t>
  </si>
  <si>
    <t>Ing. Lukáš Lanča, Klasov</t>
  </si>
  <si>
    <t>1962025</t>
  </si>
  <si>
    <t>Mgr. Ondrej Spišák, Svit</t>
  </si>
  <si>
    <t>1972025</t>
  </si>
  <si>
    <t>Bc. Tomáš Varga, Ružomberok</t>
  </si>
  <si>
    <t>1982025</t>
  </si>
  <si>
    <t>odmena za služby trénera za mesiac 02/2025 v zmysle uzatvorenej zmuvy</t>
  </si>
  <si>
    <t>PhDr. Miriam Čabajová, Liptovský Ján</t>
  </si>
  <si>
    <t>1992025</t>
  </si>
  <si>
    <t>Mgr. Šimon Šimo, Dolné Držkovce</t>
  </si>
  <si>
    <t>2002025</t>
  </si>
  <si>
    <t>PaedDr. Eva Koseková, Bratislava</t>
  </si>
  <si>
    <t>2012025</t>
  </si>
  <si>
    <t>18</t>
  </si>
  <si>
    <t>ubytovanie S.Huba za mesiac 03/2025</t>
  </si>
  <si>
    <t>2022025</t>
  </si>
  <si>
    <t>11</t>
  </si>
  <si>
    <t>2032025</t>
  </si>
  <si>
    <t>12</t>
  </si>
  <si>
    <t>ubytovanie hráčok COP za mesiac 02/2025 5 osôb</t>
  </si>
  <si>
    <t>2042025</t>
  </si>
  <si>
    <t>2025010</t>
  </si>
  <si>
    <t>Maned Slovakia, s.r.o., Trenčín</t>
  </si>
  <si>
    <t>2052025</t>
  </si>
  <si>
    <t>42025</t>
  </si>
  <si>
    <t>odmena za sljužby trénera za mesiac 02/2025 v zmysle uzatvorenej zmluvy</t>
  </si>
  <si>
    <t>Stanislav Demetrovič, Studienka</t>
  </si>
  <si>
    <t>2062025</t>
  </si>
  <si>
    <t>625020213</t>
  </si>
  <si>
    <t>parkovné počas zasadnutí SVF za mesiac 02/2025 v zmysle zmluvy</t>
  </si>
  <si>
    <t>52025</t>
  </si>
  <si>
    <t>odmena za služby trénera za mesiac 02/2025 vzmysle uzatvorenej zmluvy</t>
  </si>
  <si>
    <t>Mgr. Ľubomír Paška, Nitra</t>
  </si>
  <si>
    <t>2082025</t>
  </si>
  <si>
    <t>Adrián Čeervený, Jasov</t>
  </si>
  <si>
    <t>2092025</t>
  </si>
  <si>
    <t>072025</t>
  </si>
  <si>
    <t>odmena za výkon rozhodcu počas zápasu COP 9.2.2025 v Nitre</t>
  </si>
  <si>
    <t>Adam Suchánek, Lutila</t>
  </si>
  <si>
    <t>2102025</t>
  </si>
  <si>
    <t>odmena za služby trénera za mesiac 02/2025 v zmysle uzatovrenej zmluvy</t>
  </si>
  <si>
    <t>Ing. Erik Gábor, Soblahov</t>
  </si>
  <si>
    <t>2122025</t>
  </si>
  <si>
    <t>odmena koordinátora školských súťaží za mesiac 02/2025 v zmysle uzatvorenej zmluvy</t>
  </si>
  <si>
    <t>Mgr. Martina Leskovjanska, Dobšiná</t>
  </si>
  <si>
    <t>2132025</t>
  </si>
  <si>
    <t>Maroš Kumi, Revúca</t>
  </si>
  <si>
    <t>2192025</t>
  </si>
  <si>
    <t>odmena za služťby za mesiac 02/2025 v zmysle uzatvorenej zmluvy</t>
  </si>
  <si>
    <t>Ing. Eva Bieliková, Žiar nad Hronom</t>
  </si>
  <si>
    <t>2212025</t>
  </si>
  <si>
    <t>Mgr. Marek Henček, Levice</t>
  </si>
  <si>
    <t>2242025</t>
  </si>
  <si>
    <t>2025004</t>
  </si>
  <si>
    <t>implementácia služby Membery za mesiac 02/2025 v zmysle zmluvy</t>
  </si>
  <si>
    <t>Softion, Rovinka</t>
  </si>
  <si>
    <t>Dalibor Andrisík, Žilina</t>
  </si>
  <si>
    <t>2282025</t>
  </si>
  <si>
    <t>Kristián Viskup, Myjava</t>
  </si>
  <si>
    <t>2322025</t>
  </si>
  <si>
    <t>29000925</t>
  </si>
  <si>
    <t>ubytovanie trénera M.Kardoš za mesiac 2/2025</t>
  </si>
  <si>
    <t>2332025</t>
  </si>
  <si>
    <t>29001025</t>
  </si>
  <si>
    <t>ubytovanie trénera R.Hupka za mesiac 2/2025</t>
  </si>
  <si>
    <t>2342025</t>
  </si>
  <si>
    <t>refakturácia mzdy vodiča COP za mesiac 02/2025</t>
  </si>
  <si>
    <t>2352025</t>
  </si>
  <si>
    <t>Peter Adamec, Bratislava</t>
  </si>
  <si>
    <t>2372025</t>
  </si>
  <si>
    <t>202500002</t>
  </si>
  <si>
    <t>Alexandra Šišiaková, Medzibrod</t>
  </si>
  <si>
    <t>2402025</t>
  </si>
  <si>
    <t>Michal Hlaváč, Slovenská Ľupča</t>
  </si>
  <si>
    <t>2452025</t>
  </si>
  <si>
    <t>2590003</t>
  </si>
  <si>
    <t>Line Team, s.r.o., Bratislava</t>
  </si>
  <si>
    <t>2502025</t>
  </si>
  <si>
    <t>25030001</t>
  </si>
  <si>
    <t>odmena za služby za mesiac 2.1.-12.1.2025  v zmysle uzatvorenej zmluvy</t>
  </si>
  <si>
    <t>Mária Benediková,Krupina</t>
  </si>
  <si>
    <t>2512025</t>
  </si>
  <si>
    <t>25030002</t>
  </si>
  <si>
    <t>odmena za služby za mesiac 9.-12.2.2025 a 23.2.-26.2.2025   v zmysle uzatvorenej zmluvy</t>
  </si>
  <si>
    <t>2542025</t>
  </si>
  <si>
    <t>1225</t>
  </si>
  <si>
    <t>odmena za výkon rozhodcu počas zápasu COP 22.3.2025 v Trenčíne</t>
  </si>
  <si>
    <t>2552025</t>
  </si>
  <si>
    <t>20250005</t>
  </si>
  <si>
    <t>odmena za výkon rozhodcu počas zápasu COP 22.3.2025 v Nitre</t>
  </si>
  <si>
    <t>Ing. Ľuboš Kohút, Prievidza</t>
  </si>
  <si>
    <t>2562025</t>
  </si>
  <si>
    <t>20250494</t>
  </si>
  <si>
    <t>medaile 1. liga ženy - 20 kusov</t>
  </si>
  <si>
    <t>DEMI Sport plus, s.r.o., Trnava</t>
  </si>
  <si>
    <t>BU022025</t>
  </si>
  <si>
    <t>mzdy zamestnancov za mesiac 01/2025 - počet osôb 8</t>
  </si>
  <si>
    <t>osoba č. 1 - 8</t>
  </si>
  <si>
    <t>dohody o vykonaní práce za mesiac 01/2025 - počet osôb 7</t>
  </si>
  <si>
    <t>osoba č. 9 - 15</t>
  </si>
  <si>
    <t xml:space="preserve">odmeny rozhodcov za mesiac 01/2025 - počet osôb 10 </t>
  </si>
  <si>
    <t>osoba č. 15 - 24</t>
  </si>
  <si>
    <t>zrážková daň za 01/2025</t>
  </si>
  <si>
    <t>daňový úrad</t>
  </si>
  <si>
    <t>odvody do sociálna poisťovňa, Union, Dôvera, VŠZP a daňový úrad za mesiac 01/2025</t>
  </si>
  <si>
    <t>sociálna poisťovňa, Dôvera, Union, VŠZP, daňový úrad</t>
  </si>
  <si>
    <t>BU032025</t>
  </si>
  <si>
    <t>mzdy zamestnancov za mesiac 02/2025 - počet osôb 8</t>
  </si>
  <si>
    <t>dohody o vykonaní práce za mesiac 02/2025 - počet osôb 7</t>
  </si>
  <si>
    <t xml:space="preserve">odmeny rozhodcov za mesiac 02/2025 - počet osôb 10 </t>
  </si>
  <si>
    <t>zrážková daň za 02/2025</t>
  </si>
  <si>
    <t>1472025</t>
  </si>
  <si>
    <t>6252100186</t>
  </si>
  <si>
    <t>prenájom kancelárskych priestorov, SPN + parkovné za 3/2025 v zmysle uzatvorenej zmluvy</t>
  </si>
  <si>
    <t>1752025</t>
  </si>
  <si>
    <t>81</t>
  </si>
  <si>
    <t>ubytovanie, strava počas sústredenia RD U16 dievčatá  23.-26.2.2025 v Nitre - 20 osôb</t>
  </si>
  <si>
    <t>1812025</t>
  </si>
  <si>
    <t>29000125</t>
  </si>
  <si>
    <t>ubytovanie počas sústredenia RDS U16 chlapci 3.-5.1.2025 v Ttenčíne 14 osôb</t>
  </si>
  <si>
    <t>1922025</t>
  </si>
  <si>
    <t>Pavol Nemec, Humenné</t>
  </si>
  <si>
    <t>1932025</t>
  </si>
  <si>
    <t>20250204</t>
  </si>
  <si>
    <t>spracovanie účtovnej a mzdovej agendy za mesiac 02/2025 v zmysle uzatvorenej zmluvy</t>
  </si>
  <si>
    <t>Jana Mrázová Bátiková, Bratislava</t>
  </si>
  <si>
    <t>2152025</t>
  </si>
  <si>
    <t>152025</t>
  </si>
  <si>
    <t>zabezpečenie rozvoja volejbalu na regionálnej úrovni za mesiac 02/2025 v zmysle uzatvorenej zmluvy</t>
  </si>
  <si>
    <t>Oblastný výbor Stred, Žiar nad Hronom</t>
  </si>
  <si>
    <t>2162025</t>
  </si>
  <si>
    <t>9</t>
  </si>
  <si>
    <t>prenájom telocvične počas tréningov COP za mesiac 02/2025</t>
  </si>
  <si>
    <t>Základná škola, Tulipánova, Nitra</t>
  </si>
  <si>
    <t>2025110</t>
  </si>
  <si>
    <t>zabezpečenie rozvoja volejbalu na regionálnej úrovni za mesiac 01/2025 v zmysle uzatvorenej zmluvy</t>
  </si>
  <si>
    <t>Oblastný výbor Západ, Púchov</t>
  </si>
  <si>
    <t>2202025</t>
  </si>
  <si>
    <t>2222025</t>
  </si>
  <si>
    <t>007</t>
  </si>
  <si>
    <t>odmena za služby trénera zam,esiac 02/2025 v zmysle uzatvorenej zmluvy</t>
  </si>
  <si>
    <t>Frederik Gašparovič, Plavecký Štvrtok</t>
  </si>
  <si>
    <t>2232025</t>
  </si>
  <si>
    <t>202574</t>
  </si>
  <si>
    <t>poplatky do medzinárodnej org. CEV - EuroVolley muži a ženy</t>
  </si>
  <si>
    <t>CEV Luxembourg</t>
  </si>
  <si>
    <t>2302025</t>
  </si>
  <si>
    <t>202596</t>
  </si>
  <si>
    <t>poplatky do medzinárodnej organizácie CEV - licencie EURO muži</t>
  </si>
  <si>
    <t>2362025</t>
  </si>
  <si>
    <t>2025111</t>
  </si>
  <si>
    <t>2392025</t>
  </si>
  <si>
    <t>odmena za služby trénera RD za mesiac 03/2025 v zmysle uzatvorenej zmluvy</t>
  </si>
  <si>
    <t>2412025</t>
  </si>
  <si>
    <t>6252100235</t>
  </si>
  <si>
    <t>prenájom kancelárskych priestorov , SPN, parkovné za mesiac 04/2025 v zmysle uzatvorenej zmluvy</t>
  </si>
  <si>
    <t>2422025</t>
  </si>
  <si>
    <t>625010057</t>
  </si>
  <si>
    <t>prenájom parkovacieho miesta 1x</t>
  </si>
  <si>
    <t>Gafobal Group, Bratislava</t>
  </si>
  <si>
    <t>2432025</t>
  </si>
  <si>
    <t>625010058</t>
  </si>
  <si>
    <t>prenájom skladových priestorov + parkovacie miesta za mesiac 04/2025 v zmysle uzatvorenej zmluvy</t>
  </si>
  <si>
    <t>Grafobal Group, Bratislava</t>
  </si>
  <si>
    <t>2472025</t>
  </si>
  <si>
    <t>255514</t>
  </si>
  <si>
    <t>letenky RD beach 28.3.-7.4.2025 8 osôb</t>
  </si>
  <si>
    <t>GlobAmerika, s.r.o., Bratislava</t>
  </si>
  <si>
    <t>2482025</t>
  </si>
  <si>
    <t>105</t>
  </si>
  <si>
    <t>ubytovanie, strava počas sústredenia RD U16 dievčatá 9.-12.3.2025 v Nitre 20 osôb</t>
  </si>
  <si>
    <t>2522025</t>
  </si>
  <si>
    <t>25030003</t>
  </si>
  <si>
    <t>odmena za služby trénera RD U16 9.-12.3.2025 v zmysle uzatvorenej zmluvy</t>
  </si>
  <si>
    <t>Mária Benediková, Krupina</t>
  </si>
  <si>
    <t>2532025</t>
  </si>
  <si>
    <t>062025</t>
  </si>
  <si>
    <t>odmena za služby trénera za mesiac 03/2025 v zmysle uzatvorenej zmluvy</t>
  </si>
  <si>
    <t>Mgr.Martin Hančík, Bratislava</t>
  </si>
  <si>
    <t>2572025</t>
  </si>
  <si>
    <t>82025</t>
  </si>
  <si>
    <t>náklady na zabezpečenie SBS počas zápasu 26.3.2025 v Trnave</t>
  </si>
  <si>
    <t>VO HIT Trnava</t>
  </si>
  <si>
    <t>2582025</t>
  </si>
  <si>
    <t>2592025</t>
  </si>
  <si>
    <t>13250021</t>
  </si>
  <si>
    <t>prenájom technického vybavenia pre potreby SVF v zmysle uzatvorenej zmluvy</t>
  </si>
  <si>
    <t>R.B.X.T., a.s., Skalica</t>
  </si>
  <si>
    <t>2602025</t>
  </si>
  <si>
    <t>2612025</t>
  </si>
  <si>
    <t>0725</t>
  </si>
  <si>
    <t>2622025</t>
  </si>
  <si>
    <t>podpora na rozvoj regionálneho volejbalu na rok 2025 v zmysle uzatvorenej zmluvy</t>
  </si>
  <si>
    <t>2632025</t>
  </si>
  <si>
    <t>052025</t>
  </si>
  <si>
    <t>2652025</t>
  </si>
  <si>
    <t>2662025</t>
  </si>
  <si>
    <t>119</t>
  </si>
  <si>
    <t>ubytovanie, strava  počas sústredenia 3.-6.3.2025 v Nitre  3 osoby</t>
  </si>
  <si>
    <t>2672025</t>
  </si>
  <si>
    <t>0302013325</t>
  </si>
  <si>
    <t>prenájom telocvične za 3/2025 v zmysle objednávky - trénerská akadémia</t>
  </si>
  <si>
    <t>STU - FEI, Bratislava</t>
  </si>
  <si>
    <t>2682025</t>
  </si>
  <si>
    <t>odmena za služby za mesiac 03/2025 v zmysle uzatvorenej zmluvy</t>
  </si>
  <si>
    <t>2692025</t>
  </si>
  <si>
    <t>Róbert Hupka, Streženice</t>
  </si>
  <si>
    <t>2702025</t>
  </si>
  <si>
    <t>2712025</t>
  </si>
  <si>
    <t>2722025</t>
  </si>
  <si>
    <t>00032025</t>
  </si>
  <si>
    <t>odmena za služby  za mesiac 03/2025 v zmysle uzatvorenej zmluvy</t>
  </si>
  <si>
    <t>2732025</t>
  </si>
  <si>
    <t>25011</t>
  </si>
  <si>
    <t>2742025</t>
  </si>
  <si>
    <t>2762025</t>
  </si>
  <si>
    <t>2772025</t>
  </si>
  <si>
    <t>2025076</t>
  </si>
  <si>
    <t>doprava hráčok na zápas COP 8.3.2025</t>
  </si>
  <si>
    <t>Roben Trans, s.r.o., Nitra</t>
  </si>
  <si>
    <t>2782025</t>
  </si>
  <si>
    <t>282025</t>
  </si>
  <si>
    <t>odmena za služby trénera zamesiac 03/2025 v zmysle uzatvorenej zmluvy</t>
  </si>
  <si>
    <t>2792025</t>
  </si>
  <si>
    <t>20250004</t>
  </si>
  <si>
    <t>2802025</t>
  </si>
  <si>
    <t>202505</t>
  </si>
  <si>
    <t>odmena za služby trén era za mesiac 03/2025 v zmysle uzatvorenej zmluvy</t>
  </si>
  <si>
    <t>2812025</t>
  </si>
  <si>
    <t>202531</t>
  </si>
  <si>
    <t>poplatok do medzinárodnej organizácie CEV - za ME U22 dievčatá</t>
  </si>
  <si>
    <t>2822025</t>
  </si>
  <si>
    <t>2025170</t>
  </si>
  <si>
    <t>členské medzinárodná volejbalová organizácia FIVB</t>
  </si>
  <si>
    <t>2832025</t>
  </si>
  <si>
    <t>2025226</t>
  </si>
  <si>
    <t>členské medzinárodná volejbalová organizácia CEV</t>
  </si>
  <si>
    <t>2852025</t>
  </si>
  <si>
    <t>20250301</t>
  </si>
  <si>
    <t>2862025</t>
  </si>
  <si>
    <t>2872025</t>
  </si>
  <si>
    <t>odmena zaslužby trénera za mesiac 03/2025 v zmysle uzatvorenej zmluvy</t>
  </si>
  <si>
    <t>2882025</t>
  </si>
  <si>
    <t>odmena za služby fyzioterapeuta za mesiac 03/2025 v zmysle uzatvorenej zmluvy</t>
  </si>
  <si>
    <t>2892025</t>
  </si>
  <si>
    <t>2902025</t>
  </si>
  <si>
    <t>2912025</t>
  </si>
  <si>
    <t>2025027</t>
  </si>
  <si>
    <t>odmena za služby zamesiac 03/2025 v zmysle uzatvorenej zmluvy</t>
  </si>
  <si>
    <t>2922025</t>
  </si>
  <si>
    <t>20250310</t>
  </si>
  <si>
    <t>spracovanie účtovnej a mzdovej agendy za mesiac 03/2025 v zmysle uzatvorenej zmluvy</t>
  </si>
  <si>
    <t>2932025</t>
  </si>
  <si>
    <t>9042025</t>
  </si>
  <si>
    <t>odmena za služby trénera RD Michal Mašek za mesiac 03/2025 v zmysle uzatvorenej zmluvy</t>
  </si>
  <si>
    <t>2942025</t>
  </si>
  <si>
    <t>62025</t>
  </si>
  <si>
    <t>2992025</t>
  </si>
  <si>
    <t>28</t>
  </si>
  <si>
    <t>ubytovanie S.Huba za mesiac 04/2025</t>
  </si>
  <si>
    <t>3002025</t>
  </si>
  <si>
    <t>28000525</t>
  </si>
  <si>
    <t>stravovanie hráčov COP za mesiac 03/2025 - 19 os.</t>
  </si>
  <si>
    <t>3012025</t>
  </si>
  <si>
    <t>28000625</t>
  </si>
  <si>
    <t>stravovanie hráčov - obedy COP za mesiac 03/2025 3 osoby</t>
  </si>
  <si>
    <t>3022025</t>
  </si>
  <si>
    <t>15</t>
  </si>
  <si>
    <t>prenájom telocvične počas tréningov COP za mesiac 03/2025 v zmysle zmluvy</t>
  </si>
  <si>
    <t>3032025</t>
  </si>
  <si>
    <t>22</t>
  </si>
  <si>
    <t>ubytovanie hráčok COP za mesiac 3/2025 5 osôb</t>
  </si>
  <si>
    <t>3042025</t>
  </si>
  <si>
    <t>21</t>
  </si>
  <si>
    <t>stravovanie hráčok COP za mesiac 3/2025 2 osoby</t>
  </si>
  <si>
    <t>3052025</t>
  </si>
  <si>
    <t>3062025</t>
  </si>
  <si>
    <t>odmena za služby za mesiac 03/2025 v zmysle uzatvorenej zmlvuy</t>
  </si>
  <si>
    <t>3072025</t>
  </si>
  <si>
    <t>625</t>
  </si>
  <si>
    <t>3082025</t>
  </si>
  <si>
    <t>odmena za služby koordinátora školských súťaží za mesiac 03/2025 v zmysle uzatvorenej zmluvy</t>
  </si>
  <si>
    <t>3092025</t>
  </si>
  <si>
    <t>3102025</t>
  </si>
  <si>
    <t>2025000003</t>
  </si>
  <si>
    <t>3112025</t>
  </si>
  <si>
    <t>3122025</t>
  </si>
  <si>
    <t>3142025</t>
  </si>
  <si>
    <t>2025066</t>
  </si>
  <si>
    <t>štatutárny audit za rok 2024 v zmysle zmluvy</t>
  </si>
  <si>
    <t>Audit Alliance, s.r.o., Bratislava</t>
  </si>
  <si>
    <t>3172025</t>
  </si>
  <si>
    <t>odmena za sljužby za mesiac 03/2025 v zmysle uzatvorenej zmluvy</t>
  </si>
  <si>
    <t>TMTO, s.r.o., Beckov</t>
  </si>
  <si>
    <t>3212025</t>
  </si>
  <si>
    <t>975690</t>
  </si>
  <si>
    <t>ubytovanie, strava, služby počas sústredenia RD beach 28.3-7.4.2025 v Turecku - 8 osôb</t>
  </si>
  <si>
    <t>Kahya Hotel, Alanya, Turecko</t>
  </si>
  <si>
    <t>3222025</t>
  </si>
  <si>
    <t>3232025</t>
  </si>
  <si>
    <t>625010084</t>
  </si>
  <si>
    <t xml:space="preserve">parkovacie miesto 1x za mesiac 05/2025 </t>
  </si>
  <si>
    <t>3242025</t>
  </si>
  <si>
    <t>625010083</t>
  </si>
  <si>
    <t>prenájom skladových priestorov a 2  parkovacie miesta za 05/2025</t>
  </si>
  <si>
    <t>3252025</t>
  </si>
  <si>
    <t>314</t>
  </si>
  <si>
    <t>strava, ubytovanie - účastnícky poplatok RD U16 dievčatá - KME Maribor</t>
  </si>
  <si>
    <t>Hotel Draš, Maribor</t>
  </si>
  <si>
    <t>3262025</t>
  </si>
  <si>
    <t>625020279</t>
  </si>
  <si>
    <t>parkovné počas zasadnutí SVF za mesiac 3/2025</t>
  </si>
  <si>
    <t>3272025</t>
  </si>
  <si>
    <t>odmena koordinátora školských súťaží za mesiac 03/2025 v zmysle uzatvorenej zmluvy</t>
  </si>
  <si>
    <t>3292025</t>
  </si>
  <si>
    <t>2025016</t>
  </si>
  <si>
    <t>082025</t>
  </si>
  <si>
    <t>záloha letenky Viedeň - Marseille - Viedeň 22.4.-27.4.2025 KME Avignon RD U16 chlapci  20 osôb</t>
  </si>
  <si>
    <t>Travel Services, s.r.o., Bratislava</t>
  </si>
  <si>
    <t>3302025</t>
  </si>
  <si>
    <t>25018</t>
  </si>
  <si>
    <t xml:space="preserve">letenky Viedeň - Marseille - Viedeň 22.4.-27.4.2025 KME Avignon RD U16 chlapci  20 osôb - vyúčtovanie </t>
  </si>
  <si>
    <t>3312025</t>
  </si>
  <si>
    <t>20250137</t>
  </si>
  <si>
    <t>zdravotné zabezpečenie pre RD RDU16 chlapci a dievčatá - KME</t>
  </si>
  <si>
    <t>IN Sport, s.r.o., Bratislava</t>
  </si>
  <si>
    <t>3322025</t>
  </si>
  <si>
    <t>122025</t>
  </si>
  <si>
    <t>odmena rozhodcu počas zápasu COP Nitra 12.4.2025 v Nitre</t>
  </si>
  <si>
    <t>3332025</t>
  </si>
  <si>
    <t>2025008</t>
  </si>
  <si>
    <t>Membery - modul UP Basic za mesiac 3/2025 v zmysle zmluvy</t>
  </si>
  <si>
    <t>3342025</t>
  </si>
  <si>
    <t>250106</t>
  </si>
  <si>
    <t>doprava hráíčov COP Trenčín na zápas Trenčín - Trnava a späť 5.4. a 6.4.2025</t>
  </si>
  <si>
    <t>Sun Bus, s.r.o., Trenčín</t>
  </si>
  <si>
    <t>3352025</t>
  </si>
  <si>
    <t>3362025</t>
  </si>
  <si>
    <t>3372025</t>
  </si>
  <si>
    <t>2025012</t>
  </si>
  <si>
    <t>refakturácia nákladov za mzdu vodiča COP Trenčín za mesiac 03/2025</t>
  </si>
  <si>
    <t>3392025</t>
  </si>
  <si>
    <t>008</t>
  </si>
  <si>
    <t>odmena za služby trénera za mesiac 03/2025 v zmysle uzatvorenej zmlvuy</t>
  </si>
  <si>
    <t>3402025</t>
  </si>
  <si>
    <t>3412025</t>
  </si>
  <si>
    <t>3432025</t>
  </si>
  <si>
    <t>20250662</t>
  </si>
  <si>
    <t>ocenenia súťaže Extraliga - poháre 6 kusov</t>
  </si>
  <si>
    <t>3452025</t>
  </si>
  <si>
    <t>20250667</t>
  </si>
  <si>
    <t>3482025</t>
  </si>
  <si>
    <t>0120</t>
  </si>
  <si>
    <t>ubytovanie, strava počas PZ s Rakúskom 19.-21.4.2025 v Tenčíne /RD U16 chlapci/</t>
  </si>
  <si>
    <t>Beckovská 6847, s.r.o., Trenčín</t>
  </si>
  <si>
    <t>3512025</t>
  </si>
  <si>
    <t>2025043</t>
  </si>
  <si>
    <t>papierová taška  na Festival  mládeže 250 kusov</t>
  </si>
  <si>
    <t>Ateliér CMYK, Senica</t>
  </si>
  <si>
    <t>3522025</t>
  </si>
  <si>
    <t>255694</t>
  </si>
  <si>
    <t>letenky na turnaj RD beach  Viedeň - Peking a späť 25.4.-6.5.2025 2 osoby</t>
  </si>
  <si>
    <t>3532025</t>
  </si>
  <si>
    <t>13250034</t>
  </si>
  <si>
    <t>prenájom technického vybavenia na podujatia SVF v zmysle zmluvy</t>
  </si>
  <si>
    <t>3592025</t>
  </si>
  <si>
    <t>7525</t>
  </si>
  <si>
    <t>FF Volley, Francúzko</t>
  </si>
  <si>
    <t>3612025</t>
  </si>
  <si>
    <t>odmena za služby lektora počas školenia  29.3.2025 v Bratislave</t>
  </si>
  <si>
    <t>3682025</t>
  </si>
  <si>
    <t>25000006</t>
  </si>
  <si>
    <t>odmena za výkon rozhodcu počas PZ RD U16 chlapci  SVK - Rakúsko 20.4.2025 v Trenčíne</t>
  </si>
  <si>
    <t>Ing. Boris Kováč, Piešťany</t>
  </si>
  <si>
    <t>3742025</t>
  </si>
  <si>
    <t>Mgr. Michal Hlaváč, Slovenská Ľupča</t>
  </si>
  <si>
    <t>092025</t>
  </si>
  <si>
    <t xml:space="preserve">ubytovanie, strava,služby počas sústredenia RD U16 dievčatá 17.-23.4.2025 v Liptovskom Hrádku - 19 os. - záloha </t>
  </si>
  <si>
    <t>DAVLIN, s.r.o., Liptovský Hrádok</t>
  </si>
  <si>
    <t>3752025</t>
  </si>
  <si>
    <t>2025036</t>
  </si>
  <si>
    <t>ubytovanie, strava,služby počas sústredenia RD U16 dievčatá 17.-23.4.2025 v Liptovskom Hrádku - 19 os. - vyúčtovanie</t>
  </si>
  <si>
    <t>BU042025</t>
  </si>
  <si>
    <t>náklady na sústredenie RD U16 dievčatá 9.-12.3.2025 v Nitre - strava večera 21 osôb</t>
  </si>
  <si>
    <t>náklady na činnosť COP Nitra za mesiac 03/2025 - fyzioterapia, regenerácia, zdravotné zabezpečenie, stravovanie počas zápasu</t>
  </si>
  <si>
    <t>náklady na činnosť COP Trenčín za mesiac 03/2025 - stravovanie hráčov, zdravotné zabezpečenie, doprava, ubytovanie hráča</t>
  </si>
  <si>
    <t>náklady na sústredenie RD beach 28.3.-7.4.2025 v Alanya - ubytovanie, strava, cestovné náklady na letisko a z letiska 8 osôb</t>
  </si>
  <si>
    <t>Mgr. Michaela Cibulová</t>
  </si>
  <si>
    <t>mzdy zamestnancov za mesiac 03/2025 8 osôb</t>
  </si>
  <si>
    <t>osoba číslo 1 - 8</t>
  </si>
  <si>
    <t>odvody do sociálna poisťovňa, Union, Dôvera, VŠZP a daňový úrad za mesiac 02/2025</t>
  </si>
  <si>
    <t>odvody do sociálna poisťovňa, Union, Dôvera, VŠZP a daňový úrad za mesiac 03/2025</t>
  </si>
  <si>
    <t>odmena rozhodcov zamesiac 03/2025 - 11 osôb</t>
  </si>
  <si>
    <t>osoba číslo 9 -19</t>
  </si>
  <si>
    <t>zrážková daň za 03/2025</t>
  </si>
  <si>
    <t>dohody o vykonaní práce za mesiac 03/2025 - 7 os.</t>
  </si>
  <si>
    <t>osoba číslo 20 - 26</t>
  </si>
  <si>
    <t>2952025</t>
  </si>
  <si>
    <t>172025</t>
  </si>
  <si>
    <t>zabezpečenia rozvoja volejbalu na regionálnej úrovni za mesiac 03/2025 v zmysle uzatvorenej zmluvy</t>
  </si>
  <si>
    <t>2962025</t>
  </si>
  <si>
    <t>162025</t>
  </si>
  <si>
    <t>zabezpečenie rozvoja volejbalu na regionálnej úrovni - činnosť 2025 v zmysle uzatvorenej zmluvy</t>
  </si>
  <si>
    <t>3382025</t>
  </si>
  <si>
    <t>29001225</t>
  </si>
  <si>
    <t>ubytovanie trénerov - Hupka R., Kardoš M. za mesiac 03/2025</t>
  </si>
  <si>
    <t>3442025</t>
  </si>
  <si>
    <t>20250401</t>
  </si>
  <si>
    <t>spracovanie účtovnej a mzdovej agendy - spracovanie DP a audit účtovnej závierky za rok 2024</t>
  </si>
  <si>
    <t>3502025</t>
  </si>
  <si>
    <t>31025245</t>
  </si>
  <si>
    <t>prenájom externého skladu za obdobie 1-3/2025</t>
  </si>
  <si>
    <t>DSV Solutions Slovakia, s.r.o., Senec</t>
  </si>
  <si>
    <t>3542025</t>
  </si>
  <si>
    <t>252419</t>
  </si>
  <si>
    <t>náklady na činnosť AVR sezona 2024/25 v zmysle uzatvorenej zmluvy 2.splátka</t>
  </si>
  <si>
    <t>Asociácia volejbalových rozhodcov, Bratislava</t>
  </si>
  <si>
    <t>3552025</t>
  </si>
  <si>
    <t>252420</t>
  </si>
  <si>
    <t>príspevok na materiálne zabezečenie rozhodcov v sezóne 2024/25 v zmysle uzatvorenej zmluvy</t>
  </si>
  <si>
    <t>3582025</t>
  </si>
  <si>
    <t>32028</t>
  </si>
  <si>
    <t>zabezpečenie rozvoja volejbalu na regionálnej úrovni ua 03/2025 v zmysle uzatvorenej zmluvy</t>
  </si>
  <si>
    <t>3602025</t>
  </si>
  <si>
    <t>2025061</t>
  </si>
  <si>
    <t>doprava hráčok RD U16 dievčatá na sústredenie do Liptovského Hrádka 15.-17.4.2025</t>
  </si>
  <si>
    <t>Peter Mitrega - MIMI, Liptovský Hrádok</t>
  </si>
  <si>
    <t>3622025</t>
  </si>
  <si>
    <t>2504096</t>
  </si>
  <si>
    <t>ubytovanie hráčov RD U16 chlapci počas sústredenia 17.-22.4.2025 v Trenčíne - 17 osôb</t>
  </si>
  <si>
    <t>Stredná odborná škola dopravná, Trenčín</t>
  </si>
  <si>
    <t>3632025</t>
  </si>
  <si>
    <t>250003</t>
  </si>
  <si>
    <t>zabezpečenie rozvoja volejbalu na regionálnej úrovni za mesiac 03/2025 v zmysle uzatvorenej zmluvy</t>
  </si>
  <si>
    <t>3692025</t>
  </si>
  <si>
    <t>odmena za služby trénera za mesiac 04/2025 v zmysle uzatvorenej zmluvy</t>
  </si>
  <si>
    <t>3722025</t>
  </si>
  <si>
    <t>2590005</t>
  </si>
  <si>
    <t>3782025</t>
  </si>
  <si>
    <t>20250427</t>
  </si>
  <si>
    <t>odmena za výkon rozhodcu počas PZ RD U16 chlapci 19.4.2025 v Trenčíne</t>
  </si>
  <si>
    <t>Fedor Tiršel, Nové Mesto nad Váhom</t>
  </si>
  <si>
    <t>3802025</t>
  </si>
  <si>
    <t>3812025</t>
  </si>
  <si>
    <t>3822025</t>
  </si>
  <si>
    <t>25019</t>
  </si>
  <si>
    <t>poplatok za extra batožinu Viedeň - Marseille 22.-27.4.2025 1 osoba RD U16 chlapci KME</t>
  </si>
  <si>
    <t>3832025</t>
  </si>
  <si>
    <t>25012</t>
  </si>
  <si>
    <t>3842025</t>
  </si>
  <si>
    <t>2025005</t>
  </si>
  <si>
    <t>250195</t>
  </si>
  <si>
    <t>doprava hráčok RD U16 dievčatá na KME L.Hrádok - Maribor - Nitra 23.-28.4.2025</t>
  </si>
  <si>
    <t>Stanislav Bohdan, Trnava</t>
  </si>
  <si>
    <t>3862025</t>
  </si>
  <si>
    <t>3872025</t>
  </si>
  <si>
    <t>odmena za služby za mesiac 04/2025 v zmysle uzatvorenej zmluvy</t>
  </si>
  <si>
    <t>3882025</t>
  </si>
  <si>
    <t>3892025</t>
  </si>
  <si>
    <t>292025</t>
  </si>
  <si>
    <t>3902025</t>
  </si>
  <si>
    <t>3912025</t>
  </si>
  <si>
    <t>255728</t>
  </si>
  <si>
    <t>letenky na turnaj FIVB Beach v Číne 20.5.-27.5.2025 2 osoby</t>
  </si>
  <si>
    <t>3932025</t>
  </si>
  <si>
    <t>255757</t>
  </si>
  <si>
    <t>letenky na turnaj beach 6.5.-11.5.2025</t>
  </si>
  <si>
    <t>3942025</t>
  </si>
  <si>
    <t>250123</t>
  </si>
  <si>
    <t>doprava hráčov RD U16 chlapci  na letisko a z letiska Schwechat 22. a 27.4.2025</t>
  </si>
  <si>
    <t>3952025</t>
  </si>
  <si>
    <t>202504</t>
  </si>
  <si>
    <t>3962025</t>
  </si>
  <si>
    <t>0042025</t>
  </si>
  <si>
    <t>odmena za  služby za mesiac 04/2025 v zmysle uzatvorenej zmluvy</t>
  </si>
  <si>
    <t>3972025</t>
  </si>
  <si>
    <t>0825</t>
  </si>
  <si>
    <t>3982025</t>
  </si>
  <si>
    <t>3992025</t>
  </si>
  <si>
    <t>250004</t>
  </si>
  <si>
    <t>zabezpečenie rozvoja volejbalu na regionálnej úrovni za mesiac 04/2025 v zmysle uzatvorenej zmluvy</t>
  </si>
  <si>
    <t>4002025</t>
  </si>
  <si>
    <t>4012025</t>
  </si>
  <si>
    <t>odmena za služby trénera za mesiac 04/2025 v zmysle uzatvorenej zmlvuy</t>
  </si>
  <si>
    <t>4032025</t>
  </si>
  <si>
    <t>odmena za služby hlavného štatistika za mesiac 04/2025 COP + RD U16  v zmysle  uzatvorenej zmluvy</t>
  </si>
  <si>
    <t>4042025</t>
  </si>
  <si>
    <t>odmena za služby trénera za mesiac 04/2025 v zmysle  uzatvorenej zmluvy</t>
  </si>
  <si>
    <t>4052025</t>
  </si>
  <si>
    <t>8052025</t>
  </si>
  <si>
    <t>odmena za služby trénera RD žien Michal Mašek  za mesiac 04/2025 v zmysle uzatvorenej zmluvy</t>
  </si>
  <si>
    <t>Image 4Sport, Bielsko Biala</t>
  </si>
  <si>
    <t>4072025</t>
  </si>
  <si>
    <t>4082025</t>
  </si>
  <si>
    <t>4092025</t>
  </si>
  <si>
    <t>202507</t>
  </si>
  <si>
    <t>4102025</t>
  </si>
  <si>
    <t>odmena za služby fyzioterapeuta za mesiac 04/2025 v zmysle uzatvorenej zmluvy</t>
  </si>
  <si>
    <t>4112025</t>
  </si>
  <si>
    <t>4122025</t>
  </si>
  <si>
    <t>4132025</t>
  </si>
  <si>
    <t>72025</t>
  </si>
  <si>
    <t>4142025</t>
  </si>
  <si>
    <t>4152025</t>
  </si>
  <si>
    <t>00042025</t>
  </si>
  <si>
    <t>4162025</t>
  </si>
  <si>
    <t>4172025</t>
  </si>
  <si>
    <t>4182025</t>
  </si>
  <si>
    <t>202403</t>
  </si>
  <si>
    <t>športový materiál ERREA</t>
  </si>
  <si>
    <t>Errea Sport Italy</t>
  </si>
  <si>
    <t>4192025</t>
  </si>
  <si>
    <t>4202025</t>
  </si>
  <si>
    <t>4222025</t>
  </si>
  <si>
    <t>2025124</t>
  </si>
  <si>
    <t>doprava hráčok COP na zápasy za mesiac 04/2025 v zmysle rozpisu na FA</t>
  </si>
  <si>
    <t>4232025</t>
  </si>
  <si>
    <t>4272025</t>
  </si>
  <si>
    <t>odmena za sljužby trénera za mesiac 04/2025 v zmysle uzatvorenej zmluvy</t>
  </si>
  <si>
    <t>4282025</t>
  </si>
  <si>
    <t>4332025</t>
  </si>
  <si>
    <t>102025</t>
  </si>
  <si>
    <t>odmena za videochallenge operátora počas zápasov Extraligy za 3-4/2025</t>
  </si>
  <si>
    <t>4342025</t>
  </si>
  <si>
    <t>2025041</t>
  </si>
  <si>
    <t>odmena za videochallenge operátora počas zápasov Extraligy za 4/2025</t>
  </si>
  <si>
    <t>Primeira, s.r.o., Bratislava</t>
  </si>
  <si>
    <t>4352025</t>
  </si>
  <si>
    <t>202509</t>
  </si>
  <si>
    <t>Tereza Podhradská, Bratislava</t>
  </si>
  <si>
    <t>4362025</t>
  </si>
  <si>
    <t>2025029</t>
  </si>
  <si>
    <t>odmena za služby za mesiac 04/2025 v zmysle uzatvorenej zmlvuy</t>
  </si>
  <si>
    <t>4372025</t>
  </si>
  <si>
    <t>4382025</t>
  </si>
  <si>
    <t>2025022</t>
  </si>
  <si>
    <t>4402025</t>
  </si>
  <si>
    <t>20250403</t>
  </si>
  <si>
    <t>odmena za spracovanie účtovnej a mzdovej agendy za mesiac 04/2025 v zmysle uzatvorenej zmluvy</t>
  </si>
  <si>
    <t>4412025</t>
  </si>
  <si>
    <t>ubytovanie S.Huba COP za mesic 5/2025</t>
  </si>
  <si>
    <t>4422025</t>
  </si>
  <si>
    <t>ubytovanie hráčok COP za mesiac 04/2025 5 osôb</t>
  </si>
  <si>
    <t>4432025</t>
  </si>
  <si>
    <t>31</t>
  </si>
  <si>
    <t>stravovanie hráčky COP za 4/2025</t>
  </si>
  <si>
    <t>4442025</t>
  </si>
  <si>
    <t>20250171</t>
  </si>
  <si>
    <t>zdravotné zabezpečenie pre RD</t>
  </si>
  <si>
    <t>4482025</t>
  </si>
  <si>
    <t>25040001</t>
  </si>
  <si>
    <t>odmena za služby trénera zamesiac 04/2025 v zmysle uzatvorenej zmluvy</t>
  </si>
  <si>
    <t>4512025</t>
  </si>
  <si>
    <t>odmena za služby trénera za mesiac 04/2025 v zmylse uzatvorenej zmluvy</t>
  </si>
  <si>
    <t>4522025</t>
  </si>
  <si>
    <t>Adrián Červený, Jasov</t>
  </si>
  <si>
    <t>4532025</t>
  </si>
  <si>
    <t>22100165</t>
  </si>
  <si>
    <t>odmena za obsluhu challenge počas zápasov extraligy 3-4/2025</t>
  </si>
  <si>
    <t>Andrej Bartošovič, Jaslovské Bohunice</t>
  </si>
  <si>
    <t>4542025</t>
  </si>
  <si>
    <t>odmena za služby koordinátora šk.súťaží za mesiac 04/2025 v zmysle uzatvorenej zmluvy</t>
  </si>
  <si>
    <t>4552025</t>
  </si>
  <si>
    <t>4562025</t>
  </si>
  <si>
    <t>20250798</t>
  </si>
  <si>
    <t>trofeje,medaile - finálové turnaje Majstrostiev SR</t>
  </si>
  <si>
    <t>4582025</t>
  </si>
  <si>
    <t>625020315</t>
  </si>
  <si>
    <t>parkovanie počas zasadnutí SVF za 4/2025</t>
  </si>
  <si>
    <t>4592025</t>
  </si>
  <si>
    <t>2025009</t>
  </si>
  <si>
    <t>služby Membery za mesiac 04/2025 v zmysle zmluvy</t>
  </si>
  <si>
    <t>4622025</t>
  </si>
  <si>
    <t>4662025</t>
  </si>
  <si>
    <t>2025266</t>
  </si>
  <si>
    <t>poplatok do medzinárodnej organizácie CEV - poplatok Zlatá EL žien</t>
  </si>
  <si>
    <t>4732025</t>
  </si>
  <si>
    <t>28000925</t>
  </si>
  <si>
    <t>stravovanie hráčov COP - obedy za mesiac 04/2025 2 osoby</t>
  </si>
  <si>
    <t>4742025</t>
  </si>
  <si>
    <t>625010108</t>
  </si>
  <si>
    <t xml:space="preserve">prenájom parkovacieho miesta 1x </t>
  </si>
  <si>
    <t>4752025</t>
  </si>
  <si>
    <t>625010107</t>
  </si>
  <si>
    <t>prenájom skladových priestorov, SPN, parkovné za mesiac 6/2025</t>
  </si>
  <si>
    <t>4812025</t>
  </si>
  <si>
    <t>odmena za výkon technického delegáta počas finále extraligy</t>
  </si>
  <si>
    <t>4822025</t>
  </si>
  <si>
    <t>odmena za sljužby za mesiac 04/2025 v zmysle uzatvorenej zmluvy</t>
  </si>
  <si>
    <t>4832025</t>
  </si>
  <si>
    <t>202500004</t>
  </si>
  <si>
    <t>4842025</t>
  </si>
  <si>
    <t>20250465</t>
  </si>
  <si>
    <t>preprava taraflex - finále MSR 6.5.2025 a 14.5.2025</t>
  </si>
  <si>
    <t>Albera, s.r.o., Bratislava</t>
  </si>
  <si>
    <t>4862025</t>
  </si>
  <si>
    <t>4872025</t>
  </si>
  <si>
    <t>20250873</t>
  </si>
  <si>
    <t>ocenenia Gala večer - Volejbalista roka 2024 19.5.2025</t>
  </si>
  <si>
    <t>4882025</t>
  </si>
  <si>
    <t>20250872</t>
  </si>
  <si>
    <t>trofeje - Volejbalista roka 2ks</t>
  </si>
  <si>
    <t>4912025</t>
  </si>
  <si>
    <t>ubytovanie, strava počas sústredenia a prípravného zápasu 15.-17.4.2025 v Přerove - 22 osôb</t>
  </si>
  <si>
    <t>Volejbal Přerov</t>
  </si>
  <si>
    <t>4932025</t>
  </si>
  <si>
    <t>20250193</t>
  </si>
  <si>
    <t>4942025</t>
  </si>
  <si>
    <t>20250883</t>
  </si>
  <si>
    <t>športový materiál - tričká 60 ks - ZEL muži a ženy</t>
  </si>
  <si>
    <t>4952025</t>
  </si>
  <si>
    <t>2025018</t>
  </si>
  <si>
    <t>prenájom ŠH počas tréningov za 04/2025</t>
  </si>
  <si>
    <t>4962025</t>
  </si>
  <si>
    <t>29001425</t>
  </si>
  <si>
    <t>ubytovanie trénera R.Hupka, M.Kardoš za mesiac 04/2025</t>
  </si>
  <si>
    <t>4972025</t>
  </si>
  <si>
    <t>20250015</t>
  </si>
  <si>
    <t>prevoz materiálu na sústredenie RD mužov do Púchova 15.5.2025</t>
  </si>
  <si>
    <t>Andrej Beták, Trenčín</t>
  </si>
  <si>
    <t>5002025</t>
  </si>
  <si>
    <t>5012025</t>
  </si>
  <si>
    <t>5022025</t>
  </si>
  <si>
    <t>účastnícky poplatok ZEL ženy - extra osoba 30.5.-2.6.2025</t>
  </si>
  <si>
    <t>Hellenic Volleyball Federation, Ateny</t>
  </si>
  <si>
    <t>5032025</t>
  </si>
  <si>
    <t>2025007</t>
  </si>
  <si>
    <t>cestovné na zasadnutie Rady mládeže 6.5.2025 - Poprad - BA - Poprad</t>
  </si>
  <si>
    <t>Andrej Vojčík, Poprad</t>
  </si>
  <si>
    <t>5052025</t>
  </si>
  <si>
    <t>6252100350</t>
  </si>
  <si>
    <t>prenájom miestnosti počas zasadnutia klubov SVF - 13.5.2025 v Bratislave</t>
  </si>
  <si>
    <t>6252100365</t>
  </si>
  <si>
    <t>spoločné prevádzkové náklady - parkovanie 9x za 1.štvrťrok 2025</t>
  </si>
  <si>
    <t>5082025</t>
  </si>
  <si>
    <t>2500067</t>
  </si>
  <si>
    <t>prenájom učebne počas školenia trénervo beach 17.5.2025 v Bratislave</t>
  </si>
  <si>
    <t>Panaeurópska VŠ, Bratislava</t>
  </si>
  <si>
    <t>5092025</t>
  </si>
  <si>
    <t>250101625</t>
  </si>
  <si>
    <t>spotrebný materiál  - kancelárske potreby</t>
  </si>
  <si>
    <t>Towdy,s.r.o., Bratislava</t>
  </si>
  <si>
    <t>5102025</t>
  </si>
  <si>
    <t>25007</t>
  </si>
  <si>
    <t>práce súvisiace so správou registratúry - archív</t>
  </si>
  <si>
    <t>Archive Data, s.r.o., Bratislava</t>
  </si>
  <si>
    <t>5112025</t>
  </si>
  <si>
    <t>255891</t>
  </si>
  <si>
    <t>letenky Dusseldorf  18.-27.7.2025 3 osoby - beach</t>
  </si>
  <si>
    <t>ZFA122025</t>
  </si>
  <si>
    <t>letenky Budapešť - Tessolaniki a späť RD ženy 30.5.-2.6.2025 21 osôb - záloha</t>
  </si>
  <si>
    <t>5182025</t>
  </si>
  <si>
    <t>25023</t>
  </si>
  <si>
    <t>letenky Budapešť - Tessolaniki a späť RD ženy 30.5.-2.6.2025 21 osôb - doplatok</t>
  </si>
  <si>
    <t>5222025</t>
  </si>
  <si>
    <t>20250008</t>
  </si>
  <si>
    <t>odmena za výkon rozhodcu počas finále MSR 9.-11.52025 Prešov</t>
  </si>
  <si>
    <t>Bc. Martin Smolko, Svidník</t>
  </si>
  <si>
    <t>5232025</t>
  </si>
  <si>
    <t>202506</t>
  </si>
  <si>
    <t>odmena za výkon  rozhodcu počas finále MSR juniorov  9.-11.52025 Prešov</t>
  </si>
  <si>
    <t>Mgr. Maroš Sopko, Prešov</t>
  </si>
  <si>
    <t>5242025</t>
  </si>
  <si>
    <t>2507</t>
  </si>
  <si>
    <t>odmena za výkon rozhodcu počas finále MSR junioriek 10.-11.5.2025 Levice</t>
  </si>
  <si>
    <t>Martin Hrčka, Lutila</t>
  </si>
  <si>
    <t>5252025</t>
  </si>
  <si>
    <t>25050006</t>
  </si>
  <si>
    <t>Pavol Andrejčák, Nemecká nad Hronom</t>
  </si>
  <si>
    <t>5262025</t>
  </si>
  <si>
    <t>1025</t>
  </si>
  <si>
    <t>Petra Myšková, Ďurkov</t>
  </si>
  <si>
    <t>5272025</t>
  </si>
  <si>
    <t>09052025</t>
  </si>
  <si>
    <t>Oleg Blicha, Humenné</t>
  </si>
  <si>
    <t>5282025</t>
  </si>
  <si>
    <t>25110008</t>
  </si>
  <si>
    <t>Ing. Ivan Hudák, Spišská Nová Ves</t>
  </si>
  <si>
    <t>5292025</t>
  </si>
  <si>
    <t>20250007</t>
  </si>
  <si>
    <t>odmena za výkon  rozhodcu počas finále MSR kadetiek 16.-18.5.2025 v Žiline</t>
  </si>
  <si>
    <t>Mgr. Ľuboš Kohút, Prievidza</t>
  </si>
  <si>
    <t>5302025</t>
  </si>
  <si>
    <t>182025</t>
  </si>
  <si>
    <t>odmena za výkon  rozhodcu počas finále MSR junioriek  10.-11.5.2025 Levice</t>
  </si>
  <si>
    <t>PaedDr. Peter Toman, Biely Kostol</t>
  </si>
  <si>
    <t>5312025</t>
  </si>
  <si>
    <t>20250017</t>
  </si>
  <si>
    <t>Andrii Yurlov, Žilina</t>
  </si>
  <si>
    <t>5322025</t>
  </si>
  <si>
    <t>192025</t>
  </si>
  <si>
    <t>Ing. Fedor Hnát, Martin</t>
  </si>
  <si>
    <t>5332025</t>
  </si>
  <si>
    <t>2025</t>
  </si>
  <si>
    <t>5342025</t>
  </si>
  <si>
    <t>Miroslav Orolim, Veličná</t>
  </si>
  <si>
    <t>5352025</t>
  </si>
  <si>
    <t>odmena za výkon rozhodcu počas finále MSR kadetov 17.-18.5.2025 Nové Mesto nad Váhom</t>
  </si>
  <si>
    <t>5362025</t>
  </si>
  <si>
    <t>250101415</t>
  </si>
  <si>
    <t>kamera Panasonic pre potreby RD 1 kus</t>
  </si>
  <si>
    <t>PRO.Laika, s.r.o., Bratislava</t>
  </si>
  <si>
    <t>5372025</t>
  </si>
  <si>
    <t>40052025</t>
  </si>
  <si>
    <t>zdravotné ošetrenie MRI hráča RD mužov - Lamanec 22.5.2025</t>
  </si>
  <si>
    <t>Helimed Diagnosstic Imaginy</t>
  </si>
  <si>
    <t>5382025</t>
  </si>
  <si>
    <t>13250044</t>
  </si>
  <si>
    <t>prenájom technického zariadenia počas podujatí organizovaných SVF v zmysle zmluvy</t>
  </si>
  <si>
    <t>5402025</t>
  </si>
  <si>
    <t>5552025</t>
  </si>
  <si>
    <t>5411127955</t>
  </si>
  <si>
    <t>záznamové zariadenie Aver Media Live 1 kus</t>
  </si>
  <si>
    <t>Alza SK, s.r.o., Bratislava</t>
  </si>
  <si>
    <t>BU052025</t>
  </si>
  <si>
    <t>náklady na sústredenie RD U16 dievčatá 15.-23.4.2025 Liptovský Hrádok - snack, zdravotné zabezpečenie, pranie dresov, regenerácia hráčok -19 osôb</t>
  </si>
  <si>
    <t>náklady na činnosť COP za mesiac 04/2025 - poštovné, zdravotné zabezpečenie, stravovanie počas zápasov - 15 osôb</t>
  </si>
  <si>
    <t>náklady počas  sústredenia  RDU16 chlapci 17.-27.4.2025 v Trenčíne - stravovanie hráčov 17 osôb</t>
  </si>
  <si>
    <t>náklady na činnosť COP za mesiac 4/2025 - stravovanie hráčov, spotrebný materiál, regenerácia hráčov, ubytovanie 1 osoba, spotrebný materiál, poštovné - 29 osôb</t>
  </si>
  <si>
    <t>účastnícky poplatok Nations Cup Balikesir 21.-24.5.2025 - 5 osôb</t>
  </si>
  <si>
    <t>Balikesir Buyuksewhir Belediyesi</t>
  </si>
  <si>
    <t>mzdy zamestnancov za mesiac 04/2025 8 osôb</t>
  </si>
  <si>
    <t>odmena rozhodcov zamesiac 04/2025 - 11 osôb</t>
  </si>
  <si>
    <t>zrážková daň za 04/2025</t>
  </si>
  <si>
    <t>dohody o vykonaní práce za mesiac 04/2025 - 7 os.</t>
  </si>
  <si>
    <t>príspevok na regeneráciu hráča RD mužov v zmysle uzatvorenej zmluvy o podpore hráča</t>
  </si>
  <si>
    <t>Michal Zeman, Myjava</t>
  </si>
  <si>
    <t>3202025</t>
  </si>
  <si>
    <t>prenájém kancelárksych priestorov, spoločné prevádzkové níáklady, parkovné za 05/2025 v zmysle uzatvorenej zmluvy</t>
  </si>
  <si>
    <t>4452025</t>
  </si>
  <si>
    <t>19</t>
  </si>
  <si>
    <t>prenájom telocvične počas tréningov COP za 4/2025</t>
  </si>
  <si>
    <t>4492025</t>
  </si>
  <si>
    <t>4682025</t>
  </si>
  <si>
    <t>250101505</t>
  </si>
  <si>
    <t xml:space="preserve">spotrebný materiál - kancelárske potreby </t>
  </si>
  <si>
    <t>4892025</t>
  </si>
  <si>
    <t>4922025</t>
  </si>
  <si>
    <t>4992025</t>
  </si>
  <si>
    <t>5142025</t>
  </si>
  <si>
    <t>2590006</t>
  </si>
  <si>
    <t>ZFA11/25</t>
  </si>
  <si>
    <t>letenky RD muži Viedeň - Bukurešť - Viedeň - prípravné zápasy 28.5. -1.6.2025 - 21 osôb - záloha</t>
  </si>
  <si>
    <t>5172025</t>
  </si>
  <si>
    <t>25022</t>
  </si>
  <si>
    <t>letenky RD muži Viedeň - Bukurešť - Viedeň - prípravné zápasy 28.5. -1.6.2025 - 21 osôb - dopl.</t>
  </si>
  <si>
    <t>5202025</t>
  </si>
  <si>
    <t>20250950</t>
  </si>
  <si>
    <t xml:space="preserve">pohár 2x + gravírovanie - vyhlásenie MVP hráčov </t>
  </si>
  <si>
    <t>5412025</t>
  </si>
  <si>
    <t>92025</t>
  </si>
  <si>
    <t>5432025</t>
  </si>
  <si>
    <t>212025</t>
  </si>
  <si>
    <t>odmena za výkon rozhodcu počas MSR kadetiek 16.-18.5.2025</t>
  </si>
  <si>
    <t>Marián Kováčik, Chrenovec Brusno</t>
  </si>
  <si>
    <t>5442025</t>
  </si>
  <si>
    <t>242025</t>
  </si>
  <si>
    <t>odmena za výkon rozhodcu počas MSR kadetov 17.-18.5.2025 v Novom meste nad Váhom</t>
  </si>
  <si>
    <t>Mgr. Peter Kuzma, Trnava</t>
  </si>
  <si>
    <t>5452025</t>
  </si>
  <si>
    <t>20250009</t>
  </si>
  <si>
    <t>odmena za výkon rozhodcu počas MSR junioriek 10.-11.5.2025 v Leviciach</t>
  </si>
  <si>
    <t>Miroslav Juráček, Bratislava</t>
  </si>
  <si>
    <t>5482025</t>
  </si>
  <si>
    <t>odmena za výkon rozhodcu počas MSR starších žiačok 23.-25.5.2025 Veľký Krtíš</t>
  </si>
  <si>
    <t>5492025</t>
  </si>
  <si>
    <t>250006</t>
  </si>
  <si>
    <t xml:space="preserve">odmena za výkon rozhodcu počas MSR juniorov 9.-11.5.2025 a 17.-19.5.2025 starších žiakov </t>
  </si>
  <si>
    <t>Ing. Jana Niklová, Bacúch</t>
  </si>
  <si>
    <t>5502025</t>
  </si>
  <si>
    <t>2251113337</t>
  </si>
  <si>
    <t>hudobná produkcia - licencia za verejné používanie hudby počas podujatia - Vyhlásenie Volejbalistu roka</t>
  </si>
  <si>
    <t>SOZA, Bratislava</t>
  </si>
  <si>
    <t>5512025</t>
  </si>
  <si>
    <t>202025</t>
  </si>
  <si>
    <t>odmena za výkon rozhodcu počas MSR starších žiakov 24.-25.5.2025 Púchov</t>
  </si>
  <si>
    <t>5522025</t>
  </si>
  <si>
    <t>202510</t>
  </si>
  <si>
    <t>Peter Čuntala, Púchov</t>
  </si>
  <si>
    <t>5532025</t>
  </si>
  <si>
    <t>2025045</t>
  </si>
  <si>
    <t>5542025</t>
  </si>
  <si>
    <t>odmena za výkon rozhodcu počas MSR kadetov  17.5.-18.5.2025 Nové Mesto nad Váhom a 23.-25.5.2025 MSR starších žiačok Veľký Krtíš</t>
  </si>
  <si>
    <t>Matej Gala, Myjava</t>
  </si>
  <si>
    <t>5562025</t>
  </si>
  <si>
    <t>02852025</t>
  </si>
  <si>
    <t>ubytovanie technického delelgáta počas MSR starších žiačok 22.-25.5.2025 Veľký Krtíš 1 osoba</t>
  </si>
  <si>
    <t>Penzion Kaštieľ, Veľký Krtíš</t>
  </si>
  <si>
    <t>5572025</t>
  </si>
  <si>
    <t>2025536</t>
  </si>
  <si>
    <t>prenájom mestskej ŠH počas sústredenia RD U16 dievčatá v mesiaci apríl 2025</t>
  </si>
  <si>
    <t>Mesto Liptovcský Hrádok</t>
  </si>
  <si>
    <t>5602025</t>
  </si>
  <si>
    <t>odmena za služby trénera za mesiac 05/2025 v zmysle uzatvorenej zmluvy</t>
  </si>
  <si>
    <t>5612025</t>
  </si>
  <si>
    <t>25000008</t>
  </si>
  <si>
    <t>odmena za výkon rozhodcu počas MSR kadetiek 16.-18.5.2025 v Žiline a 24.-25.5.2025 MSR starší žiaci v Púchove</t>
  </si>
  <si>
    <t>5632025</t>
  </si>
  <si>
    <t>2025013</t>
  </si>
  <si>
    <t>odmena za výkon rozhodcu počas MSR junioriek 10.-11.5.2025 v Leviciach a 23.-25.5.2025 starších žiakov Veľký Krtíš</t>
  </si>
  <si>
    <t>Tibor Holčík, Banská Bystrica</t>
  </si>
  <si>
    <t>5642025</t>
  </si>
  <si>
    <t>20250528</t>
  </si>
  <si>
    <t>odmena za výkon rozhodcu počas MSR 23.-25.5.2025 staršie žiačky Veľký Krtíš</t>
  </si>
  <si>
    <t>5662025</t>
  </si>
  <si>
    <t>5672025</t>
  </si>
  <si>
    <t>5682025</t>
  </si>
  <si>
    <t>20250501</t>
  </si>
  <si>
    <t>5692025</t>
  </si>
  <si>
    <t>5702025</t>
  </si>
  <si>
    <t>302025</t>
  </si>
  <si>
    <t>5712025</t>
  </si>
  <si>
    <t>5742025</t>
  </si>
  <si>
    <t>009</t>
  </si>
  <si>
    <t>5752025</t>
  </si>
  <si>
    <t>010</t>
  </si>
  <si>
    <t>5762025</t>
  </si>
  <si>
    <t>5772025</t>
  </si>
  <si>
    <t>5782025</t>
  </si>
  <si>
    <t>5792025</t>
  </si>
  <si>
    <t>2025006</t>
  </si>
  <si>
    <t>odmena za služby štatistika  pri RD muži za mesiac 05/2025 v zmysle uzatvorenej zmluvy</t>
  </si>
  <si>
    <t>Michal Kotulič, Uhorská Ves</t>
  </si>
  <si>
    <t>5802025</t>
  </si>
  <si>
    <t>0925</t>
  </si>
  <si>
    <t>5822025</t>
  </si>
  <si>
    <t>odmena za sljužby trénera za mesiac 05/2025 v zmysle uzatvorenej zmluvy</t>
  </si>
  <si>
    <t>5842025</t>
  </si>
  <si>
    <t>0052025</t>
  </si>
  <si>
    <t>odmena za služby vedúceho družstva COP a RD mužov  za mesiac 05/20025 v zmysle uzatvorenej zmluvy</t>
  </si>
  <si>
    <t>5852025</t>
  </si>
  <si>
    <t>104336</t>
  </si>
  <si>
    <t>ubytovanie s raňajkami počas sústredenia RD U18 beach 26.5.-1.6.2025 v Bratislave - 3 osoby</t>
  </si>
  <si>
    <t>RegeutandCo, s.r.o. Bratislava</t>
  </si>
  <si>
    <t>5862025</t>
  </si>
  <si>
    <t xml:space="preserve">odmena za služby trénera za mesiac 05/2025 v zmysle uzatvorenej zmluvy </t>
  </si>
  <si>
    <t>5872025</t>
  </si>
  <si>
    <t>525</t>
  </si>
  <si>
    <t>odmena za služby asistenta trénera pri RD muži za obdobie 18.5.-31.5.2025 v zmysle uzatvorenej zmlvuy</t>
  </si>
  <si>
    <t>Bc. Tomáš Samsely, Praha</t>
  </si>
  <si>
    <t>5882025</t>
  </si>
  <si>
    <t>20250006</t>
  </si>
  <si>
    <t>5892025</t>
  </si>
  <si>
    <t>odmena za služby za mesiac 05/2025 v zmysle uzatvorenej zmluvy</t>
  </si>
  <si>
    <t>5902025</t>
  </si>
  <si>
    <t>5912025</t>
  </si>
  <si>
    <t>7062025</t>
  </si>
  <si>
    <t>odmena za služby trénera RD žien - Michal Mašek za mesiac 05/2025 v zmysle uzatvorenej zmluvy</t>
  </si>
  <si>
    <t>5922025</t>
  </si>
  <si>
    <t>5952025</t>
  </si>
  <si>
    <t>5962025</t>
  </si>
  <si>
    <t>5972025</t>
  </si>
  <si>
    <t>5992025</t>
  </si>
  <si>
    <t>6002025</t>
  </si>
  <si>
    <t>6012025</t>
  </si>
  <si>
    <t>6022025</t>
  </si>
  <si>
    <t>6082025</t>
  </si>
  <si>
    <t>6102025</t>
  </si>
  <si>
    <t>odmena za služby fyzioterapeuta  za mesiac 05/2025 v zmysle uzatvorenej zmluvy</t>
  </si>
  <si>
    <t>6132025</t>
  </si>
  <si>
    <t>odmena za služby hlavného štatistika COP a RD žien za mesiac 05/2025 v zmysle uzatvorenej zmluvy</t>
  </si>
  <si>
    <t>6192025</t>
  </si>
  <si>
    <t>6202025</t>
  </si>
  <si>
    <t>služba Membery za mesiac 05/2025 v zmysle uzatvorenej  zmluvy</t>
  </si>
  <si>
    <t>6362025</t>
  </si>
  <si>
    <t>6502025</t>
  </si>
  <si>
    <t>142025</t>
  </si>
  <si>
    <t>6512025</t>
  </si>
  <si>
    <t>6522025</t>
  </si>
  <si>
    <t>20250041</t>
  </si>
  <si>
    <t xml:space="preserve">odvoz rozhodcu 9.6.2025  na letisko Schwechat  po ZEL mužov a žien v Bratislave  </t>
  </si>
  <si>
    <t>Gourmandia, s.r.o., Bratisalva</t>
  </si>
  <si>
    <t>6592025</t>
  </si>
  <si>
    <t>extra person ZEL 13.-15.6.2025 v Porto - Portugalsko - 1 osoba</t>
  </si>
  <si>
    <t>Federacoao Portugeusa DE Volleyball, Porto</t>
  </si>
  <si>
    <t>6672025</t>
  </si>
  <si>
    <t>2025211060</t>
  </si>
  <si>
    <t>športovo-relaxačné služby počas sústredenia RD 3.-4.6.2025 v Bratislave</t>
  </si>
  <si>
    <t>Premium FIT, s.r.o., Bratislava</t>
  </si>
  <si>
    <t>6712025</t>
  </si>
  <si>
    <t>odmena za služby trénera za mesiac 06/2025 v zmysle uzatvorenej zmluvy</t>
  </si>
  <si>
    <t>6722025</t>
  </si>
  <si>
    <t>2025044</t>
  </si>
  <si>
    <t>6892025</t>
  </si>
  <si>
    <t>masérske služby hráčky COP Nitra - Klimentová</t>
  </si>
  <si>
    <t>Mgr.Erika Gáherová, Skýcov</t>
  </si>
  <si>
    <t>6942025</t>
  </si>
  <si>
    <t>ubytovanie, strava počas sústredenia RD mužov 15.-18.6.2025 v Portugalsku - 21 osôb</t>
  </si>
  <si>
    <t>Axix Viana, Portugal</t>
  </si>
  <si>
    <t>ubytovanie, strava počas sústredenia RD mužov 15.-18.6.2025 v Portugalsku 21 osôb - doplatok</t>
  </si>
  <si>
    <t>6982025</t>
  </si>
  <si>
    <t>7632025</t>
  </si>
  <si>
    <t>20250799</t>
  </si>
  <si>
    <t>poháre + gravírovanie na Majstrovstvá SR mládež - 24 kusov</t>
  </si>
  <si>
    <t>BU062025</t>
  </si>
  <si>
    <t>náklady na sústredenie RD muži 18.5.-9.6.2025 Púchov - cestoné náklady real.tím, spotrebný materiál, regenerácia hráčov strava letisko Schwechat, letisko Bukurešť, pranie dresov - 25 os.</t>
  </si>
  <si>
    <t>náklady na turnaj 6.-11.5.2025 Cervia Italia - transfer, ubytovanie  3 osoby</t>
  </si>
  <si>
    <t>Martin Suja, Bratislava</t>
  </si>
  <si>
    <t>náklady na činnosť COP Nitra za mesiac 05/2025 - zdravotné zabezpečenie, regenerácia 13 osôb</t>
  </si>
  <si>
    <t>BU0620205</t>
  </si>
  <si>
    <t>náklady na sústredenie RD žien 12.5.-4.6.2025 v Šamoríne - prenájom video miestnosti, cestovné tréner RD, spotrebný materiál, snack, pranie dresov - 24 osôb</t>
  </si>
  <si>
    <t>Ján Uhlárik, Púchov</t>
  </si>
  <si>
    <t>náklady na sústredenie 19.4.2025 Brno - cestovné náklady - 3 osoby</t>
  </si>
  <si>
    <t>náklady na sústredenie 1.5.2025 Brno - cestovné náklady - 3 osoby</t>
  </si>
  <si>
    <t>náklady na sústredenie 25.-26.4.2025 Bud\apešt, Tata HUN - 3 osoby - cestovné, ubytovanie</t>
  </si>
  <si>
    <t>náklady na sústredenie RD ženy 4.-16.6.2025 v Šamoríne - cestovné real.tím, zdravotné zabezpečenie, spotrebný materiál - 24 osôb</t>
  </si>
  <si>
    <t>náklady na činnosť COP Trenčín za Máj 2025 - stravovanie hráčov, ubytovanie, sportrebný materiál -29 osôb</t>
  </si>
  <si>
    <t>náklady na činnosť COP Trenčín za jún 2025 - stravovanie hráčov, regenerácia, poštovné -24 os.</t>
  </si>
  <si>
    <t>per diem medzinárodný rozhodca počas Kvalifikácie ME 5.-9.6.2025 v Púchove</t>
  </si>
  <si>
    <t>Ewald Mathias, Berlín</t>
  </si>
  <si>
    <t>Stanislava Simic, Obrenovac, Serbia</t>
  </si>
  <si>
    <t>Igro Shimpl, Bratislava</t>
  </si>
  <si>
    <t>Bosko Milic, Rakúsko</t>
  </si>
  <si>
    <t>registračný poplatok   MS žien v Thajsku</t>
  </si>
  <si>
    <t>Zthailand Volleyball Federation</t>
  </si>
  <si>
    <t>per diem technický delegát  počas Kvalifikácie ME 4.-9.6.2025 v Púchove</t>
  </si>
  <si>
    <t>Tim Kaaber, Norway</t>
  </si>
  <si>
    <t>mzdy zamestnancov za mesiac 05/2025 8 osôb</t>
  </si>
  <si>
    <t>odmena rozhodcov zamesiac 05/2025 - 09 osôb</t>
  </si>
  <si>
    <t>osoba číslo 9 -17</t>
  </si>
  <si>
    <t>zrážková daň za 05/2025</t>
  </si>
  <si>
    <t>dohody o vykonaní práce za mesiac 05/2025 - 6 os.</t>
  </si>
  <si>
    <t>osoba číslo 20 - 25</t>
  </si>
  <si>
    <t>sociálna poisťovňa Union VŠZP Dôvera, daňový úrad</t>
  </si>
  <si>
    <t>3922025</t>
  </si>
  <si>
    <t>255734</t>
  </si>
  <si>
    <t>letenky Nations Cup Belikesir Tuecko 21.-25.5.2025 - 5 osôb</t>
  </si>
  <si>
    <t>4722025</t>
  </si>
  <si>
    <t>28000825</t>
  </si>
  <si>
    <t>stravovanie hráčov COP Trenčín  za mesiac 04/2025 - 20 osôb</t>
  </si>
  <si>
    <t>Stredná  športová škola, Trenčín</t>
  </si>
  <si>
    <t>6252100335</t>
  </si>
  <si>
    <t>prenájom kancelárksych priestorov, spoločné prevádzkové náklady za mesiac 6/2025 v zmysle uzatvornej zmluvy</t>
  </si>
  <si>
    <t>4772025</t>
  </si>
  <si>
    <t>250005</t>
  </si>
  <si>
    <t>Oblastný výbor Bratislava</t>
  </si>
  <si>
    <t>5422025</t>
  </si>
  <si>
    <t>250282</t>
  </si>
  <si>
    <t>ddoprava hráčok RD na PZ do Budapešti 23. a 25.5.2025</t>
  </si>
  <si>
    <t>5622025</t>
  </si>
  <si>
    <t>25025</t>
  </si>
  <si>
    <t>letenky Belehrad - Viedeň - Belehrad 3 osoby 1.7.-7.7.2025 -KME</t>
  </si>
  <si>
    <t>5722025</t>
  </si>
  <si>
    <t>2510202433</t>
  </si>
  <si>
    <t>športová obuv - tenisky 3 kusy pre RD</t>
  </si>
  <si>
    <t>Level Sport Koncept, s.r.o., Praha</t>
  </si>
  <si>
    <t>5832025</t>
  </si>
  <si>
    <t>25030004</t>
  </si>
  <si>
    <t>odmena za služby trénera pri RD U16 15.4.-28.4.2025 v zmysle uzatvorenej zmluvy</t>
  </si>
  <si>
    <t>250302</t>
  </si>
  <si>
    <t>doprava hráčov RD na letisko a z letiska  Schwechatt 28.5. a 1.6.2025</t>
  </si>
  <si>
    <t>6042025</t>
  </si>
  <si>
    <t>250305</t>
  </si>
  <si>
    <t>doprava hráčok RD na letisko a z letiska Schwechat 30.5. a 2.6.2025</t>
  </si>
  <si>
    <t>6052025</t>
  </si>
  <si>
    <t>20251076</t>
  </si>
  <si>
    <t>športový materiál - tričká  pre účastníkov Festivalu mládeže 910 kusov</t>
  </si>
  <si>
    <t>6072025</t>
  </si>
  <si>
    <t>6252100401</t>
  </si>
  <si>
    <t>parkovné a individuálne spoločné náklady za mesiac 07/2025 v zmysle zmluvy</t>
  </si>
  <si>
    <t>6092025</t>
  </si>
  <si>
    <t>25010</t>
  </si>
  <si>
    <t>stravovanie hráčov počas sústredenia RD beach 26.5.-1.6.2025 10 osôb</t>
  </si>
  <si>
    <t>Ploton, s.r.o., Slnenčné jazerá, Senec</t>
  </si>
  <si>
    <t>6142025</t>
  </si>
  <si>
    <t>25031</t>
  </si>
  <si>
    <t>letenky trénerov  RD mužov 12.6.-22.6.2025 a 15.6.-18.6.2025</t>
  </si>
  <si>
    <t>6152025</t>
  </si>
  <si>
    <t>25030</t>
  </si>
  <si>
    <t>poplatok za zmenu mena na letenke - do Grecko 30.5.-2.6.2025 1 osoba</t>
  </si>
  <si>
    <t>6162025</t>
  </si>
  <si>
    <t>25029</t>
  </si>
  <si>
    <t>poplatok za extra batožina do Bukurešti 28.5.-1.6.2025 1 x</t>
  </si>
  <si>
    <t>6182025</t>
  </si>
  <si>
    <t>2532904</t>
  </si>
  <si>
    <t>GoPro kamera + statív s taškou  pre potreby beach</t>
  </si>
  <si>
    <t>DataComp, s.r.o., Košice</t>
  </si>
  <si>
    <t>6222025</t>
  </si>
  <si>
    <t>28001125</t>
  </si>
  <si>
    <t>stravovanie hráčov COP za mesiac 5/2025 20 osôb</t>
  </si>
  <si>
    <t>6232025</t>
  </si>
  <si>
    <t>28001025</t>
  </si>
  <si>
    <t>stravovanie hráčov COP - olovranty za mesiac 5/2025 2 osoby</t>
  </si>
  <si>
    <t>6252025</t>
  </si>
  <si>
    <t>20250032</t>
  </si>
  <si>
    <t>odmena za výkon rozhodcu počas finále Majstrovstiev SR st.žiakov 24.-25.5.2025 v Púchove</t>
  </si>
  <si>
    <t>Ing. Andrej Gerboc, Bratislava</t>
  </si>
  <si>
    <t>6262025</t>
  </si>
  <si>
    <t>odmena za výkon rozhodcu počas finále Majstrovstiev SR mladších žiakov 31.5.-1.6.2025 v Prešove</t>
  </si>
  <si>
    <t>Mgr. Ľuboslav Soták, Vranov nad Topľou</t>
  </si>
  <si>
    <t>6272025</t>
  </si>
  <si>
    <t>44</t>
  </si>
  <si>
    <t>ubytovanie S.Huba za 6/2025</t>
  </si>
  <si>
    <t>6292025</t>
  </si>
  <si>
    <t>2025021</t>
  </si>
  <si>
    <t>odmena za výkon rozhodcu počas finále Majstrovstiev SR ml.žiakov 31.5.-1.6.2025 Prešov</t>
  </si>
  <si>
    <t>Marek Polčan, Bardejov</t>
  </si>
  <si>
    <t>6302025</t>
  </si>
  <si>
    <t>01062025</t>
  </si>
  <si>
    <t>odmena za výkon rozhodcu počas Majstrovstiev SR mladších žiakov 1.6.2025 v Prešove</t>
  </si>
  <si>
    <t>6312025</t>
  </si>
  <si>
    <t>22100176</t>
  </si>
  <si>
    <t>odmena za výkon rozhodcu počas Majstrovstiev SR kadetov, starších žiačok za mesiac 05/2025</t>
  </si>
  <si>
    <t>6322025</t>
  </si>
  <si>
    <t>2025046</t>
  </si>
  <si>
    <t>odmena za výkon rozhodcu počas Majstorvstiev SR mladšie žiačky 30.5.-1.6.2025 v Trnave</t>
  </si>
  <si>
    <t>6342025</t>
  </si>
  <si>
    <t>39</t>
  </si>
  <si>
    <t>stravovanie hráčok COP za mesiac 5/2025 1 os.</t>
  </si>
  <si>
    <t>6352025</t>
  </si>
  <si>
    <t>40</t>
  </si>
  <si>
    <t>ubytovanie hráčok COP za 5/2025</t>
  </si>
  <si>
    <t>6382025</t>
  </si>
  <si>
    <t>6252100441</t>
  </si>
  <si>
    <t>prenájom kancelárskych priestorov + parkovné za mesiac 7/2025 v zmysle zmluvy</t>
  </si>
  <si>
    <t>6392025</t>
  </si>
  <si>
    <t>odmena za služby koordinátora školských súťaží za mesiac 025/2025 v zmysle uzatvorenej zmluvy</t>
  </si>
  <si>
    <t>6402025</t>
  </si>
  <si>
    <t>odmena za služby koordinátora školských súťaží za mesiac 5/2025 v zmysle uzatvorenej zmluvy</t>
  </si>
  <si>
    <t>6412025</t>
  </si>
  <si>
    <t>zabezpečenie rozvoja volejbalu na regionálnej úrovni za mesiac 5/2025 v zmysle uzatvorenej zmluvy</t>
  </si>
  <si>
    <t>6432025</t>
  </si>
  <si>
    <t>25050018</t>
  </si>
  <si>
    <t>prenájom športovej haly počas sústredenia RD mužov 17.5.-28.5.2025 v Púchove</t>
  </si>
  <si>
    <t>Sport § Traiding, s.r.o., Púchov</t>
  </si>
  <si>
    <t>6452025</t>
  </si>
  <si>
    <t>112025</t>
  </si>
  <si>
    <t>6462025</t>
  </si>
  <si>
    <t>zabezpečenie rozvoja volejbalu na regionálnej úrovni za mesiac 05/2025 v zmysle uzatvorenej zmluvy</t>
  </si>
  <si>
    <t>6472025</t>
  </si>
  <si>
    <t>6492025</t>
  </si>
  <si>
    <t>odmena za služby fyzioterapeuta za mesiac 05/2025 v zmysle uzatvorenej zmluvy</t>
  </si>
  <si>
    <t>6532025</t>
  </si>
  <si>
    <t>362025</t>
  </si>
  <si>
    <t>technické a organizačné zabezpečenie počas Zlatej EL 6.-8.6.2025 v Bratislave</t>
  </si>
  <si>
    <t>Stanislav Kurek, EDO SK, Ivanka pri Nitre</t>
  </si>
  <si>
    <t>6542025</t>
  </si>
  <si>
    <t>202500005</t>
  </si>
  <si>
    <t>6552025</t>
  </si>
  <si>
    <t>625010129</t>
  </si>
  <si>
    <t>prenájom skladových priestorov, SPN, parkovné - 2 miesta za mesiac 7/2025 v zmysle zmluvy</t>
  </si>
  <si>
    <t>Grafobal Group, a.s. , Bratislava</t>
  </si>
  <si>
    <t>6562025</t>
  </si>
  <si>
    <t>625010132</t>
  </si>
  <si>
    <t xml:space="preserve">nájomné parkovné za mesiac 7/2025 1 parkovacie miesto </t>
  </si>
  <si>
    <t>Grafobal Group a.s. ,  Bratislava</t>
  </si>
  <si>
    <t>6572025</t>
  </si>
  <si>
    <t>20250048</t>
  </si>
  <si>
    <t>zabezpečenie usporiadateľskej a bezpečnostnej služby počas Zlatej EL ženy  6.-8.6.2025 v Bratislave - čiast.úhrada</t>
  </si>
  <si>
    <t>E.S., s.r.o., Bratislava</t>
  </si>
  <si>
    <t>6582025</t>
  </si>
  <si>
    <t>20250049</t>
  </si>
  <si>
    <t>zabezpečenie usporiadateľskej a bezpečnostnej služby počas Zlatej EL muži   6.-8.6.2025 v Bratislave - čiast.úhrada</t>
  </si>
  <si>
    <t>6692025</t>
  </si>
  <si>
    <t>250324</t>
  </si>
  <si>
    <t>zabezpečenie dopravy počas Zlatej EL 4.-9.6.2025 v Bratislave</t>
  </si>
  <si>
    <t>6702025</t>
  </si>
  <si>
    <t>ubytovanie počas sústredenia RD beach 5.-7.6.2025 8 osôb, 6.-8.6.2025 2 osoby - Žilina</t>
  </si>
  <si>
    <t>SIRS - Akvizície, a.s., Žilina</t>
  </si>
  <si>
    <t>6732025</t>
  </si>
  <si>
    <t>250020</t>
  </si>
  <si>
    <t>odmena za výkon rozhodcu počas Zlatej EL 6.-8.6.2025 v Bratislave</t>
  </si>
  <si>
    <t>Katarína Nemcová, Bratislava</t>
  </si>
  <si>
    <t>6762025</t>
  </si>
  <si>
    <t>20250051</t>
  </si>
  <si>
    <t>odmena za výkon rozhodcu počas Majstrovstiev SR junioriek 10.-11.5.2025 v Leviciach</t>
  </si>
  <si>
    <t>Miroslav Sarka, Bratislava</t>
  </si>
  <si>
    <t>6772025</t>
  </si>
  <si>
    <t>6782025</t>
  </si>
  <si>
    <t>25050001</t>
  </si>
  <si>
    <t>6792025</t>
  </si>
  <si>
    <t>25050003</t>
  </si>
  <si>
    <t>odmena za organizáciu podujatí za 05/2025</t>
  </si>
  <si>
    <t>6812025</t>
  </si>
  <si>
    <t>252025</t>
  </si>
  <si>
    <t>odmena za výkon rozhodcu počas Majstrovstiev SR ml.žiakov 30.5.-1.6.2025 v Trnave</t>
  </si>
  <si>
    <t>6822025</t>
  </si>
  <si>
    <t>22100177</t>
  </si>
  <si>
    <t>odmena za výkon operatora challenge počas Zlatej EL 6.-8.6.2025 v Bratislave</t>
  </si>
  <si>
    <t>6832025</t>
  </si>
  <si>
    <t>Marek Vaňo, Bratislava</t>
  </si>
  <si>
    <t>6842025</t>
  </si>
  <si>
    <t>2025048</t>
  </si>
  <si>
    <t>odmena za výkon operátora challenge počas Zlatej EL 6.-8.6.2025 v Bratislave</t>
  </si>
  <si>
    <t>6852025</t>
  </si>
  <si>
    <t>255991</t>
  </si>
  <si>
    <t>letenky + ubytovanie Viedeň - Krk 11.-13.6.2025  na beach turnaj  2 osoby</t>
  </si>
  <si>
    <t>6862025</t>
  </si>
  <si>
    <t>stravovanie - obedy + večere počas sústredenia 5.-6.5.2025 v Žiline - 8 osôb</t>
  </si>
  <si>
    <t>BAZZA, s.r.o., Žilina</t>
  </si>
  <si>
    <t>6882025</t>
  </si>
  <si>
    <t>2025026</t>
  </si>
  <si>
    <t>odmena za služby trénera za mesiac 05/2025 v zmysle uzatvorenej zmluvy - Krčmár</t>
  </si>
  <si>
    <t>6902025</t>
  </si>
  <si>
    <t>255931</t>
  </si>
  <si>
    <t>letenky Petruf, Nemec 3.6.-23.6.2025</t>
  </si>
  <si>
    <t>6932025</t>
  </si>
  <si>
    <t>38598</t>
  </si>
  <si>
    <t>ubytovanie počas Zlatej EL - organizatori 5.-9.6.2025 - 7 osôb</t>
  </si>
  <si>
    <t>Vienna Hausse, Bratislava</t>
  </si>
  <si>
    <t>6952025</t>
  </si>
  <si>
    <t>325260</t>
  </si>
  <si>
    <t>prenájom vybavenia  do VIP počas Zlatej EL 6.-8.6.2025 v Bratislave</t>
  </si>
  <si>
    <t>Klost, s.r.o., Bratislava</t>
  </si>
  <si>
    <t>6962025</t>
  </si>
  <si>
    <t>20250227</t>
  </si>
  <si>
    <t>6972025</t>
  </si>
  <si>
    <t>20250504</t>
  </si>
  <si>
    <t>spracovanie účtovnej a mzdovej agendy za mesiac 5/2025 v zmysle uzatvorenej zmluvy</t>
  </si>
  <si>
    <t>6992025</t>
  </si>
  <si>
    <t>odmena za služby asistenta trénera pri RD za mesiac 05/2025 v zmysle uzatvorenej zmluvy</t>
  </si>
  <si>
    <t>Mgr. Michal Matušov, Bratislava</t>
  </si>
  <si>
    <t>7012025</t>
  </si>
  <si>
    <t>25060011</t>
  </si>
  <si>
    <t>prenájom športovej haly počas sústredenia RD mužov  9.-12.6.2025 v Púchove</t>
  </si>
  <si>
    <t>7022025</t>
  </si>
  <si>
    <t>20251158</t>
  </si>
  <si>
    <t>potlač dresov pre RD mužov a žien</t>
  </si>
  <si>
    <t>7032025</t>
  </si>
  <si>
    <t>2500153</t>
  </si>
  <si>
    <t>občerstvenie pre účastníkov  počas festivalu mládeže  - 800 bagiet</t>
  </si>
  <si>
    <t>Peter Mlynček - Pemeva, Závažná Poruba</t>
  </si>
  <si>
    <t>7042025</t>
  </si>
  <si>
    <t>2025127</t>
  </si>
  <si>
    <t>doprava počas sústredenia RD mužov v Španielsku - Porto - Viana de Castelo 15.6.2025</t>
  </si>
  <si>
    <t>Goon bus, Porto, Portugalsko</t>
  </si>
  <si>
    <t>7052025</t>
  </si>
  <si>
    <t>13250055</t>
  </si>
  <si>
    <t>prenájom technického vybavenia pre potreby SVF počas organizácie podujatí</t>
  </si>
  <si>
    <t>odmena za služby štatistika počas Zlatej EL 6.-8.6.2025 v Bratislave</t>
  </si>
  <si>
    <t>Daniel Hajduk Flaner, Košice</t>
  </si>
  <si>
    <t>7072025</t>
  </si>
  <si>
    <t>2510527</t>
  </si>
  <si>
    <t>prenájom presscentra počas tlačovej konferencie SVF 4.6.2025</t>
  </si>
  <si>
    <t>7082025</t>
  </si>
  <si>
    <t>250325</t>
  </si>
  <si>
    <t>ubytovanie, strava počas sústredenia a Zatej EL mužov 1.-9.6.2025 - doplatok</t>
  </si>
  <si>
    <t>A Premium Services, s.r.o., Bratislava</t>
  </si>
  <si>
    <t>7092025</t>
  </si>
  <si>
    <t>25015</t>
  </si>
  <si>
    <t>stravovanie počas sústredenia beach 12.-13.6.2025 Senec - 5 osôb</t>
  </si>
  <si>
    <t>7102025</t>
  </si>
  <si>
    <t>88250244034</t>
  </si>
  <si>
    <t>ubytovanie, strava počas Zlatej EL žien - družstvo SVK 2.-9.6.2025 25 osôb - doplatok</t>
  </si>
  <si>
    <t>Hotel Lindner, Bratislava</t>
  </si>
  <si>
    <t>7152025</t>
  </si>
  <si>
    <t>28250244040</t>
  </si>
  <si>
    <t>ubytovanie, strava počas Zlatej EL muži  5.-8.6.2025 - družstvo Finsko - 21 osôb - dopl.</t>
  </si>
  <si>
    <t>7162025</t>
  </si>
  <si>
    <t>ozvučenie počas zápasov Zlatej EL 6.-8.6.2025 v Bratisalve</t>
  </si>
  <si>
    <t>Peter Minárik - Soundd Speak, Žilina</t>
  </si>
  <si>
    <t>7172025</t>
  </si>
  <si>
    <t>25034</t>
  </si>
  <si>
    <t>letenka p. Sykora - RD muži 19.-22.6.2025</t>
  </si>
  <si>
    <t>7212025</t>
  </si>
  <si>
    <t>29001725</t>
  </si>
  <si>
    <t>ubytovanie trénerov  -Kardoš M.,  R.Hupka za 5/2025</t>
  </si>
  <si>
    <t>7222025</t>
  </si>
  <si>
    <t>odmena trénera za mesiac 05/2025 v zmysle uzatvorenej zmluvy</t>
  </si>
  <si>
    <t>7232025</t>
  </si>
  <si>
    <t>25036</t>
  </si>
  <si>
    <t>letenky medz.rozhodcovia na KME U22 dievčatá 1.-6.7.2025 - 5 osôb</t>
  </si>
  <si>
    <t>7242025</t>
  </si>
  <si>
    <t>prenájom športovej haly počas tréningov COP za mesiac 05/2025 v zmysle zmluvy</t>
  </si>
  <si>
    <t>7252025</t>
  </si>
  <si>
    <t>2025025</t>
  </si>
  <si>
    <t>refakturácia  mzdy vodiča za mesiac 05/2025</t>
  </si>
  <si>
    <t>7262025</t>
  </si>
  <si>
    <t>250343</t>
  </si>
  <si>
    <t>preprava družstva RD žien z Šamorína na letisko Schwechat a späť 13.6. a 16.6.2025</t>
  </si>
  <si>
    <t>7282025</t>
  </si>
  <si>
    <t>5020252189</t>
  </si>
  <si>
    <t xml:space="preserve">ubytovanie,strava počas sústredenia RD žien 9.-13.6.2025 </t>
  </si>
  <si>
    <t>X-Bionic Sphere, Šamorín</t>
  </si>
  <si>
    <t>7292025</t>
  </si>
  <si>
    <t>2590008</t>
  </si>
  <si>
    <t>odmena za služby kondičného trénera RD žien  za 5/2025 v zmysle uzatvorenej zmluvy</t>
  </si>
  <si>
    <t>7302025</t>
  </si>
  <si>
    <t>625020482</t>
  </si>
  <si>
    <t>parkovanie počas zasadnutí SVF za mesiac 5/2025</t>
  </si>
  <si>
    <t>7312025</t>
  </si>
  <si>
    <t>20250444</t>
  </si>
  <si>
    <t>suport</t>
  </si>
  <si>
    <t>Invition, s.r.o., Bratislava</t>
  </si>
  <si>
    <t>7322025</t>
  </si>
  <si>
    <t>00052025</t>
  </si>
  <si>
    <t>7342025</t>
  </si>
  <si>
    <t>7352025</t>
  </si>
  <si>
    <t>20250029</t>
  </si>
  <si>
    <t>ubytovanie rozhodcov počas turnaja 13.-15.6.2025 5 osôb</t>
  </si>
  <si>
    <t>Marek Blaško, Zavar</t>
  </si>
  <si>
    <t>7362025</t>
  </si>
  <si>
    <t>ubytovanie organizátorov počas festivalu mládeže 13.-15.6.2025</t>
  </si>
  <si>
    <t>Zdenka Vyparínová, Liptovský Mikuláš</t>
  </si>
  <si>
    <t>7372025</t>
  </si>
  <si>
    <t>2534134</t>
  </si>
  <si>
    <t>GoPro kamera + nabíjačka pre potreby beach</t>
  </si>
  <si>
    <t>7392025</t>
  </si>
  <si>
    <t xml:space="preserve">odmena za organizáciu podujatí v období 05-06/2025 </t>
  </si>
  <si>
    <t>7422025</t>
  </si>
  <si>
    <t>2504090078</t>
  </si>
  <si>
    <t>ubytovanie počas sústredenia a turnaja beach 20.-28.6.2025</t>
  </si>
  <si>
    <t>Aplend, s.r.o., Veľký Slavkov</t>
  </si>
  <si>
    <t>7432025</t>
  </si>
  <si>
    <t>odmena za služby asistenta trénera RD mužov za 6/2025 v zmysle uzatvorenej zmluvy</t>
  </si>
  <si>
    <t>7442025</t>
  </si>
  <si>
    <t>20251235</t>
  </si>
  <si>
    <t>spotrebný materiál na konferenciu SVF pre delegátov - pozn.blok, pero</t>
  </si>
  <si>
    <t>7452025</t>
  </si>
  <si>
    <t>odmena štatistika pre RD mužov za mesiac 06/2025 v zmysle uzatvorenej zmluvy</t>
  </si>
  <si>
    <t>7462025</t>
  </si>
  <si>
    <t>odmena za služby trénera za mesiac 06/2025 v zmysle uzatvorenej zmuvy</t>
  </si>
  <si>
    <t>7482025</t>
  </si>
  <si>
    <t>7492025</t>
  </si>
  <si>
    <t>2025709</t>
  </si>
  <si>
    <t>prenájom športovej haly počas tréningov RD U22  za 062025 v zmysle uzatvorenej zmluvy</t>
  </si>
  <si>
    <t>Mesto Liptovský Hrádok</t>
  </si>
  <si>
    <t>7502025</t>
  </si>
  <si>
    <t>2508974</t>
  </si>
  <si>
    <t>verejný prenos počas ZEL 6--8.2026 v Bratislave</t>
  </si>
  <si>
    <t>Slovgram, Bratislava</t>
  </si>
  <si>
    <t>7512025</t>
  </si>
  <si>
    <t>2025114</t>
  </si>
  <si>
    <t>overenie Výročnej správy správy a vydanie správy auditora za rok 2024</t>
  </si>
  <si>
    <t>7522025</t>
  </si>
  <si>
    <t>250357</t>
  </si>
  <si>
    <t>doprava hráčov RD na letisko 12.6.2025 a z letiska 22.6.2025</t>
  </si>
  <si>
    <t>7542025</t>
  </si>
  <si>
    <t>20251248</t>
  </si>
  <si>
    <t>športový materiál - trička RD U22</t>
  </si>
  <si>
    <t>7552025</t>
  </si>
  <si>
    <t>20250603</t>
  </si>
  <si>
    <t>fotografovanie RD žien + Zlatá EL Bratislava</t>
  </si>
  <si>
    <t>Milan Illík - LAMI foto, Bratislava</t>
  </si>
  <si>
    <t>7562025</t>
  </si>
  <si>
    <t>012562025</t>
  </si>
  <si>
    <t>poplatok za transfer a extra person počas Zlatej EL mužov v Španielku 20.-22.6.2025</t>
  </si>
  <si>
    <t>Real Federtion Espaňola de Voleibol Madrid</t>
  </si>
  <si>
    <t>7572025</t>
  </si>
  <si>
    <t>202511</t>
  </si>
  <si>
    <t>odmena za výkon rozhodcu počas prípravného zápasu RD U22 dievčatá 16.-20.6.2025 v Liptovskom Hrádku</t>
  </si>
  <si>
    <t>7592025</t>
  </si>
  <si>
    <t>7602025</t>
  </si>
  <si>
    <t>7612025</t>
  </si>
  <si>
    <t>250007</t>
  </si>
  <si>
    <t>7622025</t>
  </si>
  <si>
    <t>20250606</t>
  </si>
  <si>
    <t>návrh, logistika, príprava a realizácia testovania CTM</t>
  </si>
  <si>
    <t>Alunorm, s.r.o., Bratislava</t>
  </si>
  <si>
    <t>7652025</t>
  </si>
  <si>
    <t>prenájom štadióna počas Festivalu mládeže 13.-15.6.2025 a MIX 5.-6.7.2025 v Demänovej</t>
  </si>
  <si>
    <t>Športový klub, Demänová</t>
  </si>
  <si>
    <t>7672025</t>
  </si>
  <si>
    <t>7682025</t>
  </si>
  <si>
    <t>132025</t>
  </si>
  <si>
    <t>odmena za služby za mesiac 03-06/2025 v zmysle uzatvorenej zmluvy</t>
  </si>
  <si>
    <t>7712025</t>
  </si>
  <si>
    <t>7792025</t>
  </si>
  <si>
    <t>20250601</t>
  </si>
  <si>
    <t>7802025</t>
  </si>
  <si>
    <t>250008</t>
  </si>
  <si>
    <t>zabezpečenie rozvoja volejbalu na regionálnej úrovni za mesiac 06/2025 v zmysle uzatvorenej zmluvy</t>
  </si>
  <si>
    <t>7812025</t>
  </si>
  <si>
    <t>2509</t>
  </si>
  <si>
    <t xml:space="preserve">odmena za činnosť v súťažnej komisii SVF za 1-6/2025 </t>
  </si>
  <si>
    <t>7822025</t>
  </si>
  <si>
    <t>20251</t>
  </si>
  <si>
    <t>odmena za činnosť v súťažnej komisii SVF  za 1-6/2025</t>
  </si>
  <si>
    <t>Mgr. Ján Dančík, Bratislava</t>
  </si>
  <si>
    <t>7832025</t>
  </si>
  <si>
    <t>7842025</t>
  </si>
  <si>
    <t>25000037</t>
  </si>
  <si>
    <t>odmena za výkon rozhodcu počas Majstrovstiev SR klubov - beach  17.5.2025 v Bratislava</t>
  </si>
  <si>
    <t>20250028</t>
  </si>
  <si>
    <t>PhDr. Tomáš Pikulík, Bratislava</t>
  </si>
  <si>
    <t>7862025</t>
  </si>
  <si>
    <t>Ing. Martin Novotný, Banská Bystrica</t>
  </si>
  <si>
    <t>7872025</t>
  </si>
  <si>
    <t>Jaromír Štepánek, Prievidza</t>
  </si>
  <si>
    <t>7882025</t>
  </si>
  <si>
    <t>20250031</t>
  </si>
  <si>
    <t>7892025</t>
  </si>
  <si>
    <t>vstupy do posilňovne počas sústredenia RD U22 dievčatá 6.-13.62025 v Liptovskom Hrádku</t>
  </si>
  <si>
    <t>Chovan Trans, s.r.o., Liptovský Hrádok</t>
  </si>
  <si>
    <t>7912025</t>
  </si>
  <si>
    <t>7922025</t>
  </si>
  <si>
    <t>odmena za služby za mesiac 06/2025 v zmysle uzatvornej zmluvy</t>
  </si>
  <si>
    <t>7932025</t>
  </si>
  <si>
    <t>25017</t>
  </si>
  <si>
    <t>stravovanie počas sústredenia pre RD beach - 18.-19.6.2025 a 25.6.2025 Senec</t>
  </si>
  <si>
    <t>7942025</t>
  </si>
  <si>
    <t>0062025</t>
  </si>
  <si>
    <t>odmena za služby za mesiac 06/2025 v zmysle uzatvorenej zmluvy</t>
  </si>
  <si>
    <t>7952025</t>
  </si>
  <si>
    <t>20251284</t>
  </si>
  <si>
    <t>figúrky, medaile, poháre, stužky na finále Majstrovstiev SR v MIX volejbale</t>
  </si>
  <si>
    <t>7962025</t>
  </si>
  <si>
    <t>732025</t>
  </si>
  <si>
    <t>účastnícky poplatok na turnaj MEVZA U18,U20 beach - 21 osôb</t>
  </si>
  <si>
    <t>Volley Club Portorož</t>
  </si>
  <si>
    <t>7982025</t>
  </si>
  <si>
    <t>odmena za služby trénera za mesiac 06/2025 v zmysle uzatvorenj zmluvy</t>
  </si>
  <si>
    <t>7992025</t>
  </si>
  <si>
    <t>312025</t>
  </si>
  <si>
    <t>8012025</t>
  </si>
  <si>
    <t>8022025</t>
  </si>
  <si>
    <t>8042025</t>
  </si>
  <si>
    <t>8062025</t>
  </si>
  <si>
    <t>odmena za lužby koordinátora šk.súťaží za mesiac 06/2025 v zmysle uzatvorenej zmluvy</t>
  </si>
  <si>
    <t>8082025</t>
  </si>
  <si>
    <t>20250256</t>
  </si>
  <si>
    <t>zdravotné zabezpečenie pre RD U22</t>
  </si>
  <si>
    <t>8092025</t>
  </si>
  <si>
    <t>8102025</t>
  </si>
  <si>
    <t>47</t>
  </si>
  <si>
    <t>ubytovanie hráčok COP za mesiac 06/2025 1x</t>
  </si>
  <si>
    <t>8112025</t>
  </si>
  <si>
    <t>51</t>
  </si>
  <si>
    <t>ubytovanie S.Huba za mesiac 7/2025</t>
  </si>
  <si>
    <t>8122025</t>
  </si>
  <si>
    <t>odmena hlavného štatistika za mesiac 06/2025 v zmysle uzatvorenej zmluvy</t>
  </si>
  <si>
    <t>8132025</t>
  </si>
  <si>
    <t>20250623</t>
  </si>
  <si>
    <t>preprava taraflex na sústredenoie RD U22 z Šamorín -do  Liptovský Ján 30.6.2025</t>
  </si>
  <si>
    <t>8152025</t>
  </si>
  <si>
    <t>00062025</t>
  </si>
  <si>
    <t>8162025</t>
  </si>
  <si>
    <t>8172025</t>
  </si>
  <si>
    <t>8182025</t>
  </si>
  <si>
    <t>odmena za služby trénera RD žien /Mašek M./ za mesiac 06/2025 v zmysle uzatvorenej zmluvy</t>
  </si>
  <si>
    <t>8192025</t>
  </si>
  <si>
    <t>2500362</t>
  </si>
  <si>
    <t>športový materiál beach - topy, tričká, leginy, kraťasy</t>
  </si>
  <si>
    <t>Atak, výrobné družstvo, Prešov</t>
  </si>
  <si>
    <t>8202025</t>
  </si>
  <si>
    <t>8212025</t>
  </si>
  <si>
    <t>28001425</t>
  </si>
  <si>
    <t>stravovanie hráčov COP za mesiac 06/2025 2 osoby</t>
  </si>
  <si>
    <t>8232025</t>
  </si>
  <si>
    <t>28001525</t>
  </si>
  <si>
    <t>stravovanie hráčov COP za mesiac 06/2025 15 osôb</t>
  </si>
  <si>
    <t>8242025</t>
  </si>
  <si>
    <t>202508</t>
  </si>
  <si>
    <t>odmena oblastného koordinárora šk.súťaží za mesiac 06/2025 v zmysle uzatvorenej zmluvy</t>
  </si>
  <si>
    <t>8252025</t>
  </si>
  <si>
    <t>8272025</t>
  </si>
  <si>
    <t>31025780</t>
  </si>
  <si>
    <t>prenájom externý sklad  za mesiac 4-6/2025</t>
  </si>
  <si>
    <t>8282025</t>
  </si>
  <si>
    <t>Marián Vitko, Svidník</t>
  </si>
  <si>
    <t>8302025</t>
  </si>
  <si>
    <t>8322025</t>
  </si>
  <si>
    <t>odmena za služby fyzioterapeuta za mesiac 06/2025 v zmysle uzatvorenej zmluvy</t>
  </si>
  <si>
    <t>8352025</t>
  </si>
  <si>
    <t>8362025</t>
  </si>
  <si>
    <t>8372025</t>
  </si>
  <si>
    <t>8392025</t>
  </si>
  <si>
    <t>8382025</t>
  </si>
  <si>
    <t>8402025</t>
  </si>
  <si>
    <t>8422025</t>
  </si>
  <si>
    <t>25060001</t>
  </si>
  <si>
    <t>8432025</t>
  </si>
  <si>
    <t>8442025</t>
  </si>
  <si>
    <t>25213</t>
  </si>
  <si>
    <t>stravovanie počas Festivalu mládeže v Demänovej</t>
  </si>
  <si>
    <t>LAHODY, Retro Food, s.r.o., Nitra</t>
  </si>
  <si>
    <t>8452025</t>
  </si>
  <si>
    <t>organizácia podujatia - Turnaj o Dunajský pohár 28.6.2025 vo Svidníku</t>
  </si>
  <si>
    <t>OZ Mladý Svidníčan, Svidník</t>
  </si>
  <si>
    <t>8462025</t>
  </si>
  <si>
    <t>537545</t>
  </si>
  <si>
    <t>prenájom  konf.miestnosti, občerstvenie, ubytovanie, polpenzia počas Konferencie SVF 20-22.6.2025 v Poprade</t>
  </si>
  <si>
    <t>Aquacity Poprad, s.r.o., Poprad</t>
  </si>
  <si>
    <t>8472025</t>
  </si>
  <si>
    <t>8492025</t>
  </si>
  <si>
    <t>príspevok na organizáciu podujatia Veterán Volley Cup 9.8.2025 v Kežmarku</t>
  </si>
  <si>
    <t>Klub volejbalu MŠK Oktan Kežmarok</t>
  </si>
  <si>
    <t>8502025</t>
  </si>
  <si>
    <t>8512025</t>
  </si>
  <si>
    <t>2025015</t>
  </si>
  <si>
    <t>modul UP Basic - Membery za meisac 06/2025</t>
  </si>
  <si>
    <t>8522025</t>
  </si>
  <si>
    <t>8532025</t>
  </si>
  <si>
    <t>2025024</t>
  </si>
  <si>
    <t>stravovanie počas sústredenia RD beach 21.-27.6.2025 v Bratislave</t>
  </si>
  <si>
    <t>BRM restarurant, s.r.o., Bardejov</t>
  </si>
  <si>
    <t>8542025</t>
  </si>
  <si>
    <t>2504090129</t>
  </si>
  <si>
    <t>ubytovanie počas turnaja 26.-29.6.2025 v Prešove</t>
  </si>
  <si>
    <t>Aplend, s.r.o,, Veľky Slavkov, Best Western</t>
  </si>
  <si>
    <t>8552025</t>
  </si>
  <si>
    <t>odmena za výkon rozhodcu počas KME U22 dievčatá 3.-5.7.2025 v Púchove</t>
  </si>
  <si>
    <t>8562025</t>
  </si>
  <si>
    <t>202512</t>
  </si>
  <si>
    <t>8572025</t>
  </si>
  <si>
    <t>8582025</t>
  </si>
  <si>
    <t>20250016</t>
  </si>
  <si>
    <t>Matej Gála, Myjava</t>
  </si>
  <si>
    <t>8592025</t>
  </si>
  <si>
    <t>ozvučenie počas podujatia - KME U22 dievčatá 3.-5.7.2025 v Púchove</t>
  </si>
  <si>
    <t>8612025</t>
  </si>
  <si>
    <t>920025</t>
  </si>
  <si>
    <t>8632025</t>
  </si>
  <si>
    <t>29</t>
  </si>
  <si>
    <t>prenájom telocvične počas tréningov COP za mesiac 06/2025 v zmysle zmluvy</t>
  </si>
  <si>
    <t>ZŠ Tulipánova, Nitra</t>
  </si>
  <si>
    <t>8652025</t>
  </si>
  <si>
    <t>25060666</t>
  </si>
  <si>
    <t>Vert Europe, Magdeburg</t>
  </si>
  <si>
    <t>8662025</t>
  </si>
  <si>
    <t>8702025</t>
  </si>
  <si>
    <t>Peter Šmahel, Bratislava</t>
  </si>
  <si>
    <t>8712025</t>
  </si>
  <si>
    <t>2025031</t>
  </si>
  <si>
    <t>odmena za služby trénera zamesiac 06/2025 v zmysle uzatvorenej zmluvy /Krčmar/</t>
  </si>
  <si>
    <t>8722025</t>
  </si>
  <si>
    <t>8732025</t>
  </si>
  <si>
    <t>8742025</t>
  </si>
  <si>
    <t>Daniela Chymičová, Košice</t>
  </si>
  <si>
    <t>8762025</t>
  </si>
  <si>
    <t>odmena sist.trénera pri RD U22 za obdobie 1.6. - 6.7.2025 v zmysle zmluvy</t>
  </si>
  <si>
    <t>Peter Minárik, Sound § Speak, Žilina</t>
  </si>
  <si>
    <t>8772025</t>
  </si>
  <si>
    <t>22100181</t>
  </si>
  <si>
    <t>odmena uza váýkon rozhodcu počas KME U22 dievčatá 5.7.2025 v Púchove</t>
  </si>
  <si>
    <t>8802025</t>
  </si>
  <si>
    <t>10250016</t>
  </si>
  <si>
    <t>organizačné zabezpečenie počas Festivalu mládeže v Demänovej</t>
  </si>
  <si>
    <t>VK Rachmaninka, Liptovský Mikuláš</t>
  </si>
  <si>
    <t>8832025</t>
  </si>
  <si>
    <t>8842025</t>
  </si>
  <si>
    <t>6250101583</t>
  </si>
  <si>
    <t xml:space="preserve">nájomné skladové priestory + parkovne 2 miesta za 08/2025 </t>
  </si>
  <si>
    <t>8852025</t>
  </si>
  <si>
    <t>625010154</t>
  </si>
  <si>
    <t>prenájom parkovacieho miesta 1x za mesiac 08/2025</t>
  </si>
  <si>
    <t>8862025</t>
  </si>
  <si>
    <t>20251336</t>
  </si>
  <si>
    <t>potlač dresov RD mužov a žien 11 x</t>
  </si>
  <si>
    <t>8882025</t>
  </si>
  <si>
    <t>odmena koordinátora internetových prenosov za 1.polrok 2025 v zmysle zmluvy</t>
  </si>
  <si>
    <t>8892025</t>
  </si>
  <si>
    <t>29002125</t>
  </si>
  <si>
    <t>ubytovanie trénerov COP za mesiac 06/2025 - Kardoš, Hupka</t>
  </si>
  <si>
    <t>8902025</t>
  </si>
  <si>
    <t>011</t>
  </si>
  <si>
    <t>odmena za služby trénera za mesiac 062025 v zmysle uzatvorenej zmluvy</t>
  </si>
  <si>
    <t>FrederikbGašparovič, Plavecký Štvrtok</t>
  </si>
  <si>
    <t>8942025</t>
  </si>
  <si>
    <t>8952025</t>
  </si>
  <si>
    <t>2251117834</t>
  </si>
  <si>
    <t>autorská odmena za licenciu na verejné použitie hudobných diel počas podujatia Zlatá EL mužov a žien 6.-8.6.2025 v Bratislave</t>
  </si>
  <si>
    <t>8972025</t>
  </si>
  <si>
    <t>13250062</t>
  </si>
  <si>
    <t>prenájom technického zariadenia pre potreby SVf počas organizácie podujatí v zmysle zmluvy</t>
  </si>
  <si>
    <t>9002025</t>
  </si>
  <si>
    <t>2025164</t>
  </si>
  <si>
    <t>zdravotné zabezpečenie počas Zlatej EL mužov a žtien 6.-8.6.2025 v Bratislave</t>
  </si>
  <si>
    <t>AP Rescue, s.r.o., Bratislava</t>
  </si>
  <si>
    <t>9022025</t>
  </si>
  <si>
    <t>20250132</t>
  </si>
  <si>
    <t>prevoz materiálu Prešov - Strážske 29.6.2025 a Strážske - Patrónka 6.7.2025</t>
  </si>
  <si>
    <t>Flashtrans, s.r.o, Košice</t>
  </si>
  <si>
    <t>9032025</t>
  </si>
  <si>
    <t>1259011726</t>
  </si>
  <si>
    <t>prepravné náklady lopty</t>
  </si>
  <si>
    <t>Slovak Parcel Services, s.r.o., Ivanka pri Dunaji</t>
  </si>
  <si>
    <t>9072025</t>
  </si>
  <si>
    <t>2590010</t>
  </si>
  <si>
    <t>odmena kondičného trénera pri RD žien /R.Nemec/ za mesiac 06/2025 v zmysle uzatvorenej zmuvy</t>
  </si>
  <si>
    <t xml:space="preserve">Line Team, s.r.o., Bratislava </t>
  </si>
  <si>
    <t>9112025</t>
  </si>
  <si>
    <t>20250715001</t>
  </si>
  <si>
    <t>vstup do fitness počas sústredenia RD mužov - 15 osôb</t>
  </si>
  <si>
    <t>Zauko Gym, s.r.o., Púchov</t>
  </si>
  <si>
    <t>9122025</t>
  </si>
  <si>
    <t>fyzioprocedura  hráča RD mužov - Ihnát</t>
  </si>
  <si>
    <t>Bc. Lucia Augustínová, Považská Bystrica</t>
  </si>
  <si>
    <t>9132025</t>
  </si>
  <si>
    <t>9142025</t>
  </si>
  <si>
    <t>odmena za výkon rozhodcu počas turnaja beach 27.-29.6.2025 v Prešove</t>
  </si>
  <si>
    <t>Danylo Romanov, Bratislava</t>
  </si>
  <si>
    <t>9152025</t>
  </si>
  <si>
    <t>2501036</t>
  </si>
  <si>
    <t>odmena za výkon rozhodcu turnaj beach 7.6.2025 v Žiline</t>
  </si>
  <si>
    <t>Ján Maruniak, Banská Belá</t>
  </si>
  <si>
    <t>9162025</t>
  </si>
  <si>
    <t>20250056</t>
  </si>
  <si>
    <t>odmena za výkon rozhodcu turnaj beach 7--8-6-2025 žilina a 14.-15.6.2025 Trnava</t>
  </si>
  <si>
    <t>9172025</t>
  </si>
  <si>
    <t>20250030</t>
  </si>
  <si>
    <t>odmena za výkon rozhodcu počas turnaja beach 7.6.2025 Žilina a 14.6.2025 Trnava</t>
  </si>
  <si>
    <t>PhDr. Pikulík Tomáš, Bratislava</t>
  </si>
  <si>
    <t>9182025</t>
  </si>
  <si>
    <t>odmena za výkon rozhodcu počas turnaja beach 7.6.2025 v Žiline</t>
  </si>
  <si>
    <t>Ján Vojčinák, Žilina</t>
  </si>
  <si>
    <t>9192025</t>
  </si>
  <si>
    <t>2025050</t>
  </si>
  <si>
    <t>odmena za výkon rozhodcu počas turnaj beach 27.-29.6.2025 Prešov</t>
  </si>
  <si>
    <t>9202025</t>
  </si>
  <si>
    <t>20250019</t>
  </si>
  <si>
    <t>odmena za výkon rozhodcu turnaj beach 7.-8.6.2025 a 27.-29.6.2025 Prešov</t>
  </si>
  <si>
    <t>9212025</t>
  </si>
  <si>
    <t>20250001</t>
  </si>
  <si>
    <t>odmena za výkon rozhodcu turnaj beach 6.-8.6.2025 a 28.-29.6.2025 Prešov</t>
  </si>
  <si>
    <t>Matúš Michna, Košice</t>
  </si>
  <si>
    <t>9222025</t>
  </si>
  <si>
    <t>20250717</t>
  </si>
  <si>
    <t>preprava materiálu Púchov - Žilina 18.7.2025 a Liptovský Ján - Šamorín 29.7.2025</t>
  </si>
  <si>
    <t>9232025</t>
  </si>
  <si>
    <t>ozvučenie a moderovanie počas  Festivalu mládeže 14.6.2025 v Demänovej</t>
  </si>
  <si>
    <t>Barilla Karol - BK Audio, Hôrka</t>
  </si>
  <si>
    <t>9242025</t>
  </si>
  <si>
    <t>odmena za výkon rozhodcu počas PZ RD žien 25.-26.7.2025 v Liptovskom Jáne</t>
  </si>
  <si>
    <t>9252025</t>
  </si>
  <si>
    <t>odmena rozhodcu počas PZ RD mužov 26.7.2025 v Púchove</t>
  </si>
  <si>
    <t>9262025</t>
  </si>
  <si>
    <t>6252100556</t>
  </si>
  <si>
    <t xml:space="preserve">spoločné prevádzkové náklady, parkovné 2.štvrťtok 2025 </t>
  </si>
  <si>
    <t>9312025</t>
  </si>
  <si>
    <t>2025000006</t>
  </si>
  <si>
    <t>BU072025</t>
  </si>
  <si>
    <t>náklady počas sústredenia a Zlatej EL RD mužov 6.6.-22.6.2025 - Púchov, Bratislava ,Portugalsko - cestovné náklady, poplatok extra batožina, pranie dresov, snack, strava letisko - 23 osôb</t>
  </si>
  <si>
    <t>náklady na činnosť COP Nitra za mesiac jún 2025 - regenerácia hráčok, športová obuv 1x</t>
  </si>
  <si>
    <t>per diem medzinárodný rozhodca - Kvalifikácia ME U22 dievčatá 2.-6.7.2025 v Púchove</t>
  </si>
  <si>
    <t>Serena Salvati, Taliansko</t>
  </si>
  <si>
    <t>Nicklas Kjaer, Dansko</t>
  </si>
  <si>
    <t>Stoyan Barev, Bulharsko</t>
  </si>
  <si>
    <t>Jungen Andre, Nemecko</t>
  </si>
  <si>
    <t>náklady na sústredenie U22 dievčatá 16.6.-6.7.2025 v Púchove - stravovanie, zdravotné zabezpečenie, posilňovňa</t>
  </si>
  <si>
    <t>Adam Kocian, Bratislava</t>
  </si>
  <si>
    <t>náklady na sústredenie U22 dievčatá 1.-14.6.2025 v Liptovskom Hrádku - spotrebný materiál, ubytovanie, zdravotné zabezpečenie, strava</t>
  </si>
  <si>
    <t>náklady na sústredenie RD mužov 6.7.-27.7.2025 v Púchove - cestovné náklady, poštovné, športový materiál, pranie, zdravotné zabezpečenie</t>
  </si>
  <si>
    <t>cestovné poistenie Union</t>
  </si>
  <si>
    <t>Union Poisťovňa, Bratislava</t>
  </si>
  <si>
    <t>mzdy zamestnancov za mesiac 06/2025 - 8 osôb</t>
  </si>
  <si>
    <t>os.č. 1-8</t>
  </si>
  <si>
    <t>odvody za mesiac 05/2025 - sociálna poisťovňa, daňový úrad, Dôvera, VŠZP, Union</t>
  </si>
  <si>
    <t>sociálna poisťovňa, daňový úrad, Dôvera, Union, VŠZP</t>
  </si>
  <si>
    <t>odvody za mesiac 06/2025 - sociálna poisťovňa, daňový úrad, Dôvera, VŠZP, Union</t>
  </si>
  <si>
    <t>dohody o vykonaní práce za mesiac 06/2025 6 osôb</t>
  </si>
  <si>
    <t>os. č. 9-14</t>
  </si>
  <si>
    <t>sociálna poisťovňa, VŠZP, daňový úrad</t>
  </si>
  <si>
    <t>odmeny športoví odborníci + zrážková daň za mesiac 06/2025 - 4 osoby</t>
  </si>
  <si>
    <t>os. č. 15-18</t>
  </si>
  <si>
    <t>7772025</t>
  </si>
  <si>
    <t>2025058</t>
  </si>
  <si>
    <t>odmena za služby trénera RD mužov za mesiac 06/2025 v zmysle uzatvorenej zmluvy - Steven Vandenmegel</t>
  </si>
  <si>
    <t>Inner Talent Ozgem, Belgicko</t>
  </si>
  <si>
    <t>7782025</t>
  </si>
  <si>
    <t>2025057</t>
  </si>
  <si>
    <t>odmena za služby trénera RD mužov za mesiac 05/2025 v zmysle uzatvorenej zmluvy - Steven Vandenmegel</t>
  </si>
  <si>
    <t>8292025</t>
  </si>
  <si>
    <t>05062025</t>
  </si>
  <si>
    <t>odmena za služby asistenta trénera RD mužov za obdobie 26.5.-22.6.2025 v zmysle uzatovrenje zmluvy - Michal Masný</t>
  </si>
  <si>
    <t>Shilda Promotion, Georgia</t>
  </si>
  <si>
    <t>6282025</t>
  </si>
  <si>
    <t>2025005193</t>
  </si>
  <si>
    <t>pranie dresov počas sústredenia mužov 17.5.-28.5.2025 v Púchove</t>
  </si>
  <si>
    <t>Alexandra Hotel, s.r.o. Púchov</t>
  </si>
  <si>
    <t>9052025</t>
  </si>
  <si>
    <t>2025072</t>
  </si>
  <si>
    <t>odmena za služby trénera RD mužov za mesiac 7/2025 v zmysle uzatvorenej zmluvy /Steven Vandelmegel/</t>
  </si>
  <si>
    <t>9272025</t>
  </si>
  <si>
    <t>2025004046</t>
  </si>
  <si>
    <t>9282025</t>
  </si>
  <si>
    <t>2510203364</t>
  </si>
  <si>
    <t>športová obuv 1x</t>
  </si>
  <si>
    <t>9322025</t>
  </si>
  <si>
    <t>odmena za služby trénera za mesiac 07/2025 v zmysle uzatvorenej zmluvy</t>
  </si>
  <si>
    <t>9332025</t>
  </si>
  <si>
    <t>9342025</t>
  </si>
  <si>
    <t>20250701</t>
  </si>
  <si>
    <t>9352025</t>
  </si>
  <si>
    <t>9362025</t>
  </si>
  <si>
    <t>odmena za služby za mesiac 07/2025 v zmysle uzatvorenej zmluvy</t>
  </si>
  <si>
    <t>9372025</t>
  </si>
  <si>
    <t>11/2025</t>
  </si>
  <si>
    <t>odmena za služby asistenta trénera RD žien zamesiac 07/2025 v zmysle uzatvorenej zmluvy</t>
  </si>
  <si>
    <t>9382025</t>
  </si>
  <si>
    <t>odmena za služby štatistika pri RD mužov za mesiac 07/2025 v zmysle uzatvorenej zmluvy</t>
  </si>
  <si>
    <t>9392025</t>
  </si>
  <si>
    <t>9412025</t>
  </si>
  <si>
    <t>odmena z aslužby za mesiac 07/2025 v zmysle uzatvorenej zmluvy /Štulajter T./</t>
  </si>
  <si>
    <t>9432025</t>
  </si>
  <si>
    <t>9442025</t>
  </si>
  <si>
    <t>20251459</t>
  </si>
  <si>
    <t>potlač tričiek na MS žien v Thajku - 32 kusov</t>
  </si>
  <si>
    <t>9452025</t>
  </si>
  <si>
    <t>250470001</t>
  </si>
  <si>
    <t>odmena za služby za mesiac 07/2025 v zmysle uzatvorenej zmluvy /Moravčík F./</t>
  </si>
  <si>
    <t>9462025</t>
  </si>
  <si>
    <t>oddmena za služby počas volejbalového kempu 29.6. a 4.7.2025 v Leviciach</t>
  </si>
  <si>
    <t>9472025</t>
  </si>
  <si>
    <t>225078</t>
  </si>
  <si>
    <t>masérske služby, rehabilitácia hráčky RD Kormendyová K.</t>
  </si>
  <si>
    <t>IRZ, s.r.o., Bratislava</t>
  </si>
  <si>
    <t>9482025</t>
  </si>
  <si>
    <t>9502025</t>
  </si>
  <si>
    <t>20250044</t>
  </si>
  <si>
    <t>prevoz materiálu pre RD mužov zo Šamorína do BA 2.8.2025</t>
  </si>
  <si>
    <t>Autodoprava, Bratislava</t>
  </si>
  <si>
    <t>9512025</t>
  </si>
  <si>
    <t>odmena za služby trénera za mesiac 07/2025 v zmysle uzatvorenej zmluvy - Mašek M.</t>
  </si>
  <si>
    <t>9522025</t>
  </si>
  <si>
    <t>0072025</t>
  </si>
  <si>
    <t>odmena za služby vedúceho družstva za mesiac 07/2025 v zmysle uzatvorenej zmluvy</t>
  </si>
  <si>
    <t>9532025</t>
  </si>
  <si>
    <t>9542025</t>
  </si>
  <si>
    <t>odmena za výkon rozhodcu počas PZ SVK - Ukrajina 25.7.2025 v Liptovskom Hrádku</t>
  </si>
  <si>
    <t>9552025</t>
  </si>
  <si>
    <t>25000012</t>
  </si>
  <si>
    <t>odmena za výkon rozhodcu počas PZ RD žien 25.a 27.7.2025 v Liptovsom Hrádku</t>
  </si>
  <si>
    <t>9562025</t>
  </si>
  <si>
    <t>2510</t>
  </si>
  <si>
    <t>odmena za výkon rozhodcu počas PZ RD mužov 2.8.2025 v Žiline</t>
  </si>
  <si>
    <t>9572025</t>
  </si>
  <si>
    <t>20250022</t>
  </si>
  <si>
    <t>odmena za výkon rozhodcu počas PZ RD mužov 1. a 3.8.2025 v Žilin e</t>
  </si>
  <si>
    <t>9582025</t>
  </si>
  <si>
    <t>202513</t>
  </si>
  <si>
    <t>odmena za výkon rozhodcu počas PZ RD mužov 1. a 3.8.2025 v Žiline</t>
  </si>
  <si>
    <t>9612025</t>
  </si>
  <si>
    <t>odmena za služby za mesiac 07/2025 v zmysle uzatvorenej zmluvy /Kocian A./</t>
  </si>
  <si>
    <t>9672025</t>
  </si>
  <si>
    <t>MUDr. Juraj Mokrý, Turčiansky Peter</t>
  </si>
  <si>
    <t>9682025</t>
  </si>
  <si>
    <t>odmena rozhodcu počas turnaja Summer Beach 7.-8.6.2025 Prešov a 28.-29.6.2025 Trnava</t>
  </si>
  <si>
    <t>Matúš Lehet, Prešov</t>
  </si>
  <si>
    <t>9692025</t>
  </si>
  <si>
    <t>odmena za výkon rozhodcu počas PZ RD žien SVK - Ukrajina 26.7.2025 v Liptovskom Jáne</t>
  </si>
  <si>
    <t>9702025</t>
  </si>
  <si>
    <t>odmena za výkon rozhodcu počas turnaja Summer Beach 7.-8.6.2025 Trnava, 28.-29.6.2025 Prešov</t>
  </si>
  <si>
    <t>9712025</t>
  </si>
  <si>
    <t>odmena za služby hlavného štatistika za mesiac 07/2025 v zmysle uzatvorenej zmluvy</t>
  </si>
  <si>
    <t>9722025</t>
  </si>
  <si>
    <t>ZFA 34/25</t>
  </si>
  <si>
    <t>letenky na PZ RD žien 12.8.2025 Viedeň - Atény  22 osôb - záloha</t>
  </si>
  <si>
    <t>9742025</t>
  </si>
  <si>
    <t>25053</t>
  </si>
  <si>
    <t>letenky na PZ RD žien 12.8.2025 Viedeň -  Atény- 22 osôb - doplatok</t>
  </si>
  <si>
    <t>9762025</t>
  </si>
  <si>
    <t>9792025</t>
  </si>
  <si>
    <t>20250702</t>
  </si>
  <si>
    <t>spracovanie účtovnej a mzdovej agendy za mesiac 07/2025 v zmysle uzatvorenej zmluvy</t>
  </si>
  <si>
    <t>9852025</t>
  </si>
  <si>
    <t>zabezpečenie ozvučenia počas PZ RD mužov 1.-3.8.2025 v Žiline</t>
  </si>
  <si>
    <t>9902025</t>
  </si>
  <si>
    <t>725</t>
  </si>
  <si>
    <t>odmena za služby asistenta trénera pri RD muži za  mesiac 07/2025 v zmysle uzatvorenej zmluvy</t>
  </si>
  <si>
    <t>9912025</t>
  </si>
  <si>
    <t>3250002756</t>
  </si>
  <si>
    <t>prenájom športovej haly počas sústredenia RD mužov 28.-31.7.2025 v Žiline</t>
  </si>
  <si>
    <t>Žilinská univertzita, Žilina</t>
  </si>
  <si>
    <t>9922025</t>
  </si>
  <si>
    <t>25013898</t>
  </si>
  <si>
    <t>cestovný kufor na elektroniku pre RD žien na MS v Thajsku</t>
  </si>
  <si>
    <t>Shadow Slovakia, s.r.o., Nitra</t>
  </si>
  <si>
    <t>9932025</t>
  </si>
  <si>
    <t>odmena za masérske služby pri RD žien počas sústredenia 31.7. -10.8.2025</t>
  </si>
  <si>
    <t>Roman Krištofík, Vital Centrum, Trnava</t>
  </si>
  <si>
    <t>9942025</t>
  </si>
  <si>
    <t>9972025</t>
  </si>
  <si>
    <t>625020701</t>
  </si>
  <si>
    <t>parkovné počas zasadnutí SVF za 7/2025</t>
  </si>
  <si>
    <t>10012025</t>
  </si>
  <si>
    <t>3250002283</t>
  </si>
  <si>
    <t>prenájom športovej haly počas sústredenia RD žien 2.-11.8.2025 v Šamoríne</t>
  </si>
  <si>
    <t>Ekonomická univerzita, Bratislava</t>
  </si>
  <si>
    <t>10112025</t>
  </si>
  <si>
    <t>2510202015</t>
  </si>
  <si>
    <t>10122025</t>
  </si>
  <si>
    <t>2510202899</t>
  </si>
  <si>
    <t>BU082025</t>
  </si>
  <si>
    <t>náklady na turnaj Mevza Bibinje Chorvátsko 11.-15.6.2025 cestovné náklady, ubytovanie, štartovné</t>
  </si>
  <si>
    <t>Lesia Slezáková, Zohor</t>
  </si>
  <si>
    <t>náklady počas sústredenia RD žien - obuv realizačný tím- 6 kusov</t>
  </si>
  <si>
    <t>náklady počas sústredenia RD mužov 6.-17.7.2025 Púchov, 13.8.2025 Žilina /KME/ - cestovné real.tím, pitný režim, pranie dresov</t>
  </si>
  <si>
    <t>náklady počas sústredenia RD žien 7.-31.7.2025 Liptovský Ján, Šamorín - spotrebný materiál, pitný režim, regenerácia hráčok - magnet.rezonancia, kryoterapia, ultrazvuk.vyšetrenie, cestovné</t>
  </si>
  <si>
    <t>náklady počas sústredenia 1.-12.8.2025 v Šamoríne - spotrebný materiál, zdravotné zabezpečenie</t>
  </si>
  <si>
    <t>dohody o vykonaní práce za mesiac 07/2025 4 osoby</t>
  </si>
  <si>
    <t>osoba 8-11</t>
  </si>
  <si>
    <t>osoba 12-14</t>
  </si>
  <si>
    <t xml:space="preserve"> náklady počas sústredenia RD mužov + KME 28.7.-13.8.2025 Žilina, Priština - pranie dresov, posilňovňa, snack</t>
  </si>
  <si>
    <t>účastnícky poplatok na ME U22  ženy,muži - Baden - Rakúsko -  6 osôb</t>
  </si>
  <si>
    <t>HSG Events GmbH, Baden</t>
  </si>
  <si>
    <t>náklady na činnosť klubu v zmysle uzatvorenej dohody č.15/2025 - ubytovanie,strava VT</t>
  </si>
  <si>
    <t>37826631</t>
  </si>
  <si>
    <t>ŠVK Tatran Banská Bystrica</t>
  </si>
  <si>
    <t>42071</t>
  </si>
  <si>
    <t>stravovanie hráčov 9.5.2025</t>
  </si>
  <si>
    <t>0302008925</t>
  </si>
  <si>
    <t>náklady na činnosť klubu v zmyssle uzatvorenej dohdoy č. 03/2025 - prenájom ŠH 002/2025</t>
  </si>
  <si>
    <t>50956540</t>
  </si>
  <si>
    <t>ŠŠK Bilíkova, Bratislava</t>
  </si>
  <si>
    <t>odmena za výkon rozhodcu 8.2.2025</t>
  </si>
  <si>
    <t>20250023</t>
  </si>
  <si>
    <t>odmena za výkon rozhodcu 12.4.2025</t>
  </si>
  <si>
    <t>20250014</t>
  </si>
  <si>
    <t>odmena za výkon rozhodcu 12.3.2025</t>
  </si>
  <si>
    <t>odmena za výkon rozhodcu 23.3.2025</t>
  </si>
  <si>
    <t>odmena za výkon rozhodcu 4.3.2025</t>
  </si>
  <si>
    <t>odmena za výkon rozhodcu 9.2.2025</t>
  </si>
  <si>
    <t>odmena za výkon rozhodcu 5.2.2025</t>
  </si>
  <si>
    <t>25040014</t>
  </si>
  <si>
    <t>odmena trénera za 01/2025 v zmysle zmluvy</t>
  </si>
  <si>
    <t>25040015</t>
  </si>
  <si>
    <t>odmena trén era za 02/2025 vzmysle zmluvy</t>
  </si>
  <si>
    <t>25040016</t>
  </si>
  <si>
    <t>odmena trénera za 03/2025 v zmysle zmluvy</t>
  </si>
  <si>
    <t>odmena za výkon rozhodcu 18.-19.1.2025</t>
  </si>
  <si>
    <t>25054</t>
  </si>
  <si>
    <t>náklady na činnosť klubu v zmysle uzatvorenej dohody č.08/2025 - prenájom ŠH 03/2025</t>
  </si>
  <si>
    <t>3077822</t>
  </si>
  <si>
    <t>ZK IMA VK Bratislava</t>
  </si>
  <si>
    <t>náklady na činnosť klubu v zmysle uzatvorenej dohody č. 17/2025 - mini kemp</t>
  </si>
  <si>
    <t>14221021</t>
  </si>
  <si>
    <t>TJ Lokomotíva Čadca</t>
  </si>
  <si>
    <t>250100001</t>
  </si>
  <si>
    <t>odmena rozhodcu 01/2025</t>
  </si>
  <si>
    <t>25020005</t>
  </si>
  <si>
    <t>odmena za výkon rozhodcu 22.2.2025</t>
  </si>
  <si>
    <t>odmena za výkon rozhodcu</t>
  </si>
  <si>
    <t>1</t>
  </si>
  <si>
    <t>nájomné telocvične za mesiac 03/2025 v zmysle zmluvy</t>
  </si>
  <si>
    <t>2025193</t>
  </si>
  <si>
    <t>ubytovanie, strava počas zápasu</t>
  </si>
  <si>
    <t>20250010</t>
  </si>
  <si>
    <t>odmena za výkon rozhodcu 3.5.2025</t>
  </si>
  <si>
    <t>náklady na činnosť klubu v zmysle uzatvorenej dohody č. 18/2025 - doprava na zápasy za 01/2025</t>
  </si>
  <si>
    <t>37818031</t>
  </si>
  <si>
    <t>MVK Detva</t>
  </si>
  <si>
    <t>4</t>
  </si>
  <si>
    <t>náklady na činnosť klubu v zmysle uzatvorenej dohody č. 19/2025 - prenájom telocvične 04/2025</t>
  </si>
  <si>
    <t>31916848</t>
  </si>
  <si>
    <t>VK Orava Dolný Kubín</t>
  </si>
  <si>
    <t>191500009</t>
  </si>
  <si>
    <t>náklady na činnosť klubu v zmysle uzatvorenej dohody č.10/2025 - prenájom športovej haly 01/2025</t>
  </si>
  <si>
    <t>31815251</t>
  </si>
  <si>
    <t>Športový klub Hamuliakovo</t>
  </si>
  <si>
    <t>1917500016</t>
  </si>
  <si>
    <t>prenájom športovej haly za 02/2025</t>
  </si>
  <si>
    <t>202501003</t>
  </si>
  <si>
    <t>nákladyna činnosť klubuv zmysle uzatvorenej dohody č. 20/2025 - doprava na zápas 18.-19.1.2025</t>
  </si>
  <si>
    <t>14220202</t>
  </si>
  <si>
    <t>VK Iskra Hnúšťa</t>
  </si>
  <si>
    <t>202501001</t>
  </si>
  <si>
    <t>doprava na zápas 11.1. a 16.1.2025</t>
  </si>
  <si>
    <t>202501007</t>
  </si>
  <si>
    <t>doprava na zápas 26.1.2025</t>
  </si>
  <si>
    <t>2025020</t>
  </si>
  <si>
    <t>prenájom športovej haly za mesiac 01/2025</t>
  </si>
  <si>
    <t>prenájom športovej haly za mesiac 02/2025</t>
  </si>
  <si>
    <t>1/2025</t>
  </si>
  <si>
    <t>náklady na činnosť klubu v zmysle uzatvorenej dohdoy č. 45/2025 - stravné zápas 12.1.2025 mladšie žiačky</t>
  </si>
  <si>
    <t>31303081</t>
  </si>
  <si>
    <t>MŠK Oktan Kežmarok</t>
  </si>
  <si>
    <t>2/2025</t>
  </si>
  <si>
    <t>stravné zápas 12.1.2025 kadetky</t>
  </si>
  <si>
    <t>stravné zápas 18.1.2025 mladšie žiačky</t>
  </si>
  <si>
    <t>10250002</t>
  </si>
  <si>
    <t>doprava na zápas 18.1.2025 Bardejov</t>
  </si>
  <si>
    <t>10250001</t>
  </si>
  <si>
    <t>doprava na zápas 12.1.2025 Košice</t>
  </si>
  <si>
    <t>31125001</t>
  </si>
  <si>
    <t>doprava na turnaj 12.1.2025 Moldava nad Bodvou</t>
  </si>
  <si>
    <t>220/2025</t>
  </si>
  <si>
    <t>náklady na činnosť klubu v zmysle uzatvorenej dohody č. 49/2025 - doprava žiačok na zápas 12.4.25 Poprad</t>
  </si>
  <si>
    <t>36158917</t>
  </si>
  <si>
    <t>Spojená škola Lendak</t>
  </si>
  <si>
    <t>139/2025</t>
  </si>
  <si>
    <t>doprava žiačok na zápas 15.3.2025 Svidník</t>
  </si>
  <si>
    <t>20250011</t>
  </si>
  <si>
    <t>42433509</t>
  </si>
  <si>
    <t>VK Rachmaninka Liptovský Mikuláš</t>
  </si>
  <si>
    <t>20250045</t>
  </si>
  <si>
    <t>prenájom telocvične za mesiac 02/2025</t>
  </si>
  <si>
    <t>20250121</t>
  </si>
  <si>
    <t>prenájom telocvične za 3/2025</t>
  </si>
  <si>
    <t>náklady na činnosť klubu v zmysle uzatvorenej dohody č. 09/2025 - vstup do posilňovne  za 03/25</t>
  </si>
  <si>
    <t>42262577</t>
  </si>
  <si>
    <t>Volley Team Záhorie, Malacky</t>
  </si>
  <si>
    <t>003/25</t>
  </si>
  <si>
    <t>prenájom telocvične za 1-3/2025</t>
  </si>
  <si>
    <t>2500434</t>
  </si>
  <si>
    <t xml:space="preserve">náklady na činnosť klubu v zmysle uzatvorenej dohody č. 28/2025 - športové oblečenie - mikiny </t>
  </si>
  <si>
    <t>55697585</t>
  </si>
  <si>
    <t>ŠVK Námestovo</t>
  </si>
  <si>
    <t>03/2025</t>
  </si>
  <si>
    <t>náklady na činnosť klubu v zmysle uzatvorenej dohody č. 71/2025 - odmena kond.trénera za mesiac 01/2025</t>
  </si>
  <si>
    <t>35629088</t>
  </si>
  <si>
    <t>VK Slávia SPU Nitra</t>
  </si>
  <si>
    <t>vstup do fitnesscetra 9x</t>
  </si>
  <si>
    <t>odmena trénera za mesiac 02/2025</t>
  </si>
  <si>
    <t>náklady na činnosť klubu v zmysle uzatvorenej dohody č. 72/2025 - doprava na zápas 22.3.2025</t>
  </si>
  <si>
    <t>31875742</t>
  </si>
  <si>
    <t>ZŠK UKF Nitra</t>
  </si>
  <si>
    <t>doprava hráčov na zápas 26.4.2025</t>
  </si>
  <si>
    <t>2025062</t>
  </si>
  <si>
    <t>doprava hráčov na zápas 6.6.2025</t>
  </si>
  <si>
    <t>doprava na zápasy 18.1.25, 25.1.25,26.1.2025,1.2.2025,9.2.2025</t>
  </si>
  <si>
    <t>2025113</t>
  </si>
  <si>
    <t>náklady na činnosť klubu v zmysle uzatvorenej dohody č. 73/2025 - doprava na sústredenie do ITA</t>
  </si>
  <si>
    <t>42375177</t>
  </si>
  <si>
    <t>MVK Nové Mestonad Váhom</t>
  </si>
  <si>
    <t>2/2024</t>
  </si>
  <si>
    <t>náklady na činnosť klubu v zmysle uzatvorenej dohody č. 29/2025 - prenájom telocvične 1-5/2025</t>
  </si>
  <si>
    <t>14222850</t>
  </si>
  <si>
    <t>TJ Novoť</t>
  </si>
  <si>
    <t>20250164</t>
  </si>
  <si>
    <t>náklady na činnosť klubu v zmysle uzatvorenej dohody č. 51/2025 - športové oblečenie mikiny</t>
  </si>
  <si>
    <t>50040561</t>
  </si>
  <si>
    <t>MVK Powerfit Podolínec</t>
  </si>
  <si>
    <t>náklady na činnosť klubu v zmysle uzatvorenej dohody č. 56/2025 - prevádzkové náklady  telocvične 1/2025</t>
  </si>
  <si>
    <t>42233470</t>
  </si>
  <si>
    <t>Dobré zo Slovenska, Prešov</t>
  </si>
  <si>
    <t>medaile súťaže SVF</t>
  </si>
  <si>
    <t>náklady na činnosť oblastného výboru SVF na rok 2025 v zmysle uzatvorenej zmluvy</t>
  </si>
  <si>
    <t>odmena hráča RD za mesiac maj - jun 2025 v zmysle uzatvorenej zmluvy</t>
  </si>
  <si>
    <t>Rendľa Martin,Banská Bystrica</t>
  </si>
  <si>
    <t>Barták Peter, Revúca</t>
  </si>
  <si>
    <t>Firkaľ Július, Humenné</t>
  </si>
  <si>
    <t>Goč Samuel, Kračúnovce</t>
  </si>
  <si>
    <t>Hanúsek Branislav, Kľačany</t>
  </si>
  <si>
    <t>Ihnát Jakub, Žilina</t>
  </si>
  <si>
    <t>Jakubík Bartolomej, Bratislava</t>
  </si>
  <si>
    <t>Kasperkevič Maroš, Stará Ľubovňa</t>
  </si>
  <si>
    <t>Kováč Jakub, Zohor</t>
  </si>
  <si>
    <t>Makónyi Filip, Ružomberok</t>
  </si>
  <si>
    <t>Matejčík Patrik, Banská Bystrica</t>
  </si>
  <si>
    <t>Pati Nagy Šimon, Komárno</t>
  </si>
  <si>
    <t>Sýkora Matej, Banská Bystrica</t>
  </si>
  <si>
    <t>Šelong Daniel, Bardejov</t>
  </si>
  <si>
    <t>Vančo Adrián, Stará Ľubovňa</t>
  </si>
  <si>
    <t>Zeman Michal,Myjava</t>
  </si>
  <si>
    <t>Bilich Andrej, Poprad</t>
  </si>
  <si>
    <t>Pijaček Róbert, Kojatice</t>
  </si>
  <si>
    <t>odmena hráčky RD za mesiac máj - jún 2025 v zmysle uzatvorenej zmluvy</t>
  </si>
  <si>
    <t>Kohútová Anna, Krupina</t>
  </si>
  <si>
    <t>Koseková Barbora, Bratislava</t>
  </si>
  <si>
    <t>Slivková Simona, Prešov</t>
  </si>
  <si>
    <t>Palgutová Karin, Bratislava</t>
  </si>
  <si>
    <t>Fričová Karolína, Bratislava</t>
  </si>
  <si>
    <t>Herdová Lucia, Senica</t>
  </si>
  <si>
    <t>Šepeľová Zuzana, Snina</t>
  </si>
  <si>
    <t>Jelínková Simona, Bratislava</t>
  </si>
  <si>
    <t>Šunderlíková Karin, Bernolákovo</t>
  </si>
  <si>
    <t>Hašková Radka, Stropkov</t>
  </si>
  <si>
    <t>Hrušecká Tereza, Bratislava</t>
  </si>
  <si>
    <t>Erteltová Emma, Žilina</t>
  </si>
  <si>
    <t>Smieškova Ema, Bratislava</t>
  </si>
  <si>
    <t>Hereľová Nina, Bratislava</t>
  </si>
  <si>
    <t>Jančová Scarlet, Kalná nad Hronom</t>
  </si>
  <si>
    <t>Magindová Ema, Prievidza</t>
  </si>
  <si>
    <t>Palkovičová Ema, Bratislava</t>
  </si>
  <si>
    <t>odmena hráčky RD v zmysle uzatvorenej zmuvy</t>
  </si>
  <si>
    <t>Deana Valentová, Levoča</t>
  </si>
  <si>
    <t>odmena za služby fyzioterapeuta pri RD žien za mesiac 05/2025 v zmysle uzatvorenej zmluvy</t>
  </si>
  <si>
    <t>Radoslaw Kolanski, Olešnica, Poľsko</t>
  </si>
  <si>
    <t>odmena za služby fyzioterpeuta pri RD mužov za mesiac 05/2025 v zmysle uzatvorenej zmluvy</t>
  </si>
  <si>
    <t>Wojciech Koldras, Jasieň, Poľsko</t>
  </si>
  <si>
    <t>odmena za služby kondičného trénera pri RD mužov za mesiac 06/2025 v zmysle uzatvorenej zmluvy</t>
  </si>
  <si>
    <t>Grzegorz Kurek, Warsava, Poľsko</t>
  </si>
  <si>
    <t>odmena za služby kondičného trénera pri RD mužov za mesiac 05/2025 v zmysle uzatvorenej zmluvy</t>
  </si>
  <si>
    <t>odmena za služby trénera pri RD u22 dievčatá za máj - jún 2025 v zmysle uzatvorenej zmluvy</t>
  </si>
  <si>
    <t>odmena za služby trénera pri RD U22 dievčatá za mesiac 06/2025 v zmysle uzatvorenej zmluvy</t>
  </si>
  <si>
    <t>Nemanja Ristič, Srbsko</t>
  </si>
  <si>
    <t>odmena za služby trénera pri RD U22 dievčatá za mesiac 05/2025 v zmysle uzatvorenej zmluvy</t>
  </si>
  <si>
    <t>Goran Pankovič, Srbsko</t>
  </si>
  <si>
    <t>Vladimir Stojilkovic, Krusevac, Srbsko</t>
  </si>
  <si>
    <t>odmena za služby scauta pri RD U22 dievčatá za mesiac  6-7/2025 v zmysle uzatvorenej zmluvy</t>
  </si>
  <si>
    <t>odmena za služby asistenta trénera pri RD žien za mesiac 05/2025 v zmysle uzatvorenej zmluvy</t>
  </si>
  <si>
    <t>Martino Volpini, Verona, Italy</t>
  </si>
  <si>
    <t>prístroj na diagnostikovanie výskoku hráčov - 6 ks</t>
  </si>
  <si>
    <t>50937481</t>
  </si>
  <si>
    <t>00161365</t>
  </si>
  <si>
    <t>50109936</t>
  </si>
  <si>
    <t>47024038</t>
  </si>
  <si>
    <t>1082208809</t>
  </si>
  <si>
    <t>55662455</t>
  </si>
  <si>
    <t>335993901</t>
  </si>
  <si>
    <t>41118456</t>
  </si>
  <si>
    <t>52682820</t>
  </si>
  <si>
    <t>55859127</t>
  </si>
  <si>
    <t>56630671</t>
  </si>
  <si>
    <t>52521338</t>
  </si>
  <si>
    <t>52760227</t>
  </si>
  <si>
    <t>52562808</t>
  </si>
  <si>
    <t>52524671</t>
  </si>
  <si>
    <t>45649723</t>
  </si>
  <si>
    <t>50921088</t>
  </si>
  <si>
    <t>41833511</t>
  </si>
  <si>
    <t>55024840</t>
  </si>
  <si>
    <t>44242859</t>
  </si>
  <si>
    <t>54275717</t>
  </si>
  <si>
    <t>55147429</t>
  </si>
  <si>
    <t>51200970</t>
  </si>
  <si>
    <t>41115716</t>
  </si>
  <si>
    <t>40680282</t>
  </si>
  <si>
    <t>1692025</t>
  </si>
  <si>
    <t>46369406</t>
  </si>
  <si>
    <t>47001411</t>
  </si>
  <si>
    <t>41118448</t>
  </si>
  <si>
    <t>56554770</t>
  </si>
  <si>
    <t>00515159</t>
  </si>
  <si>
    <t>47794828</t>
  </si>
  <si>
    <t>45832595</t>
  </si>
  <si>
    <t>52827879</t>
  </si>
  <si>
    <t>56354673</t>
  </si>
  <si>
    <t>52221946</t>
  </si>
  <si>
    <t>47058951</t>
  </si>
  <si>
    <t>55938817</t>
  </si>
  <si>
    <t>53598580</t>
  </si>
  <si>
    <t>56428847</t>
  </si>
  <si>
    <t>54974674</t>
  </si>
  <si>
    <t xml:space="preserve">stravovanie hráčok COP za mesiac 02/2025 - 2 os. </t>
  </si>
  <si>
    <t>47140526</t>
  </si>
  <si>
    <t>46987088</t>
  </si>
  <si>
    <t>2072025</t>
  </si>
  <si>
    <t>41439562</t>
  </si>
  <si>
    <t>52024971</t>
  </si>
  <si>
    <t>54130689</t>
  </si>
  <si>
    <t>41445805</t>
  </si>
  <si>
    <t>52039030</t>
  </si>
  <si>
    <t>32957475</t>
  </si>
  <si>
    <t>47883278</t>
  </si>
  <si>
    <t>43268641</t>
  </si>
  <si>
    <t>54118662</t>
  </si>
  <si>
    <t>40943003</t>
  </si>
  <si>
    <t>549224723</t>
  </si>
  <si>
    <t>511366619</t>
  </si>
  <si>
    <t>47097566</t>
  </si>
  <si>
    <t>52744151</t>
  </si>
  <si>
    <t>47467606</t>
  </si>
  <si>
    <t>1124092200</t>
  </si>
  <si>
    <t>51083604</t>
  </si>
  <si>
    <t>36531154</t>
  </si>
  <si>
    <t>52585964</t>
  </si>
  <si>
    <t>40978401</t>
  </si>
  <si>
    <t>50910922</t>
  </si>
  <si>
    <t>37865609</t>
  </si>
  <si>
    <t>50910990</t>
  </si>
  <si>
    <t>51220784</t>
  </si>
  <si>
    <t>50915240</t>
  </si>
  <si>
    <t>44269340</t>
  </si>
  <si>
    <t>31398081</t>
  </si>
  <si>
    <t>37152254</t>
  </si>
  <si>
    <t>37834487</t>
  </si>
  <si>
    <t>36246565</t>
  </si>
  <si>
    <t>00397687</t>
  </si>
  <si>
    <t>45713154</t>
  </si>
  <si>
    <t>45382034</t>
  </si>
  <si>
    <t>35893460</t>
  </si>
  <si>
    <t>35979101</t>
  </si>
  <si>
    <t>48032247</t>
  </si>
  <si>
    <t>54924723</t>
  </si>
  <si>
    <t>55197191</t>
  </si>
  <si>
    <t>50387219</t>
  </si>
  <si>
    <t>51136619</t>
  </si>
  <si>
    <t>51912848</t>
  </si>
  <si>
    <t>527414451</t>
  </si>
  <si>
    <t>46969543</t>
  </si>
  <si>
    <t>36467308</t>
  </si>
  <si>
    <t>31794254</t>
  </si>
  <si>
    <t>34846361</t>
  </si>
  <si>
    <t>17055202</t>
  </si>
  <si>
    <t>1083856202</t>
  </si>
  <si>
    <t>33558884</t>
  </si>
  <si>
    <t>53423488</t>
  </si>
  <si>
    <t>56605749</t>
  </si>
  <si>
    <t>54936322</t>
  </si>
  <si>
    <t>35971738</t>
  </si>
  <si>
    <t>51740141</t>
  </si>
  <si>
    <t>44088019</t>
  </si>
  <si>
    <t>36077429</t>
  </si>
  <si>
    <t>44801777</t>
  </si>
  <si>
    <t>52277852</t>
  </si>
  <si>
    <t>52015882</t>
  </si>
  <si>
    <t>56894571</t>
  </si>
  <si>
    <t>51170663</t>
  </si>
  <si>
    <t>51666600</t>
  </si>
  <si>
    <t>51260166</t>
  </si>
  <si>
    <t>54921171</t>
  </si>
  <si>
    <t>51542081</t>
  </si>
  <si>
    <t>40078540</t>
  </si>
  <si>
    <t>51216108</t>
  </si>
  <si>
    <t>51079089</t>
  </si>
  <si>
    <t>43496610</t>
  </si>
  <si>
    <t>31355218</t>
  </si>
  <si>
    <t>36562939</t>
  </si>
  <si>
    <t>51168821</t>
  </si>
  <si>
    <t>51209101</t>
  </si>
  <si>
    <t>41478703</t>
  </si>
  <si>
    <t>51211980</t>
  </si>
  <si>
    <t>00178454</t>
  </si>
  <si>
    <t>51190541</t>
  </si>
  <si>
    <t>55498591</t>
  </si>
  <si>
    <t>30222931</t>
  </si>
  <si>
    <t>00315494</t>
  </si>
  <si>
    <t>51299828</t>
  </si>
  <si>
    <t>52687368</t>
  </si>
  <si>
    <t>Igor Pasiar, Hnúšťa</t>
  </si>
  <si>
    <t>52741454</t>
  </si>
  <si>
    <t>54478111</t>
  </si>
  <si>
    <t>35688548</t>
  </si>
  <si>
    <t>53344308</t>
  </si>
  <si>
    <t>35817721</t>
  </si>
  <si>
    <t>56869151</t>
  </si>
  <si>
    <t>56876939</t>
  </si>
  <si>
    <t>35830247</t>
  </si>
  <si>
    <t>36212466</t>
  </si>
  <si>
    <t>51247542</t>
  </si>
  <si>
    <t>52760154</t>
  </si>
  <si>
    <t>37578693</t>
  </si>
  <si>
    <t>35950366</t>
  </si>
  <si>
    <t>37450492</t>
  </si>
  <si>
    <t>46249729</t>
  </si>
  <si>
    <t>50647270</t>
  </si>
  <si>
    <t>51269317</t>
  </si>
  <si>
    <t>46766782</t>
  </si>
  <si>
    <t>56541678</t>
  </si>
  <si>
    <t>36696650</t>
  </si>
  <si>
    <t>36719323</t>
  </si>
  <si>
    <t>31369642</t>
  </si>
  <si>
    <t>47367784</t>
  </si>
  <si>
    <t>10857630</t>
  </si>
  <si>
    <t>55561101</t>
  </si>
  <si>
    <t>00179663</t>
  </si>
  <si>
    <t>46192301</t>
  </si>
  <si>
    <t>52430138</t>
  </si>
  <si>
    <t>54819024</t>
  </si>
  <si>
    <t>46640134</t>
  </si>
  <si>
    <t>47420537</t>
  </si>
  <si>
    <t>54318718</t>
  </si>
  <si>
    <t>41326679</t>
  </si>
  <si>
    <t>45512558</t>
  </si>
  <si>
    <t>52741451</t>
  </si>
  <si>
    <t>17310598</t>
  </si>
  <si>
    <t>14008807</t>
  </si>
  <si>
    <t>17337976</t>
  </si>
  <si>
    <t>36146617</t>
  </si>
  <si>
    <t>1035821149</t>
  </si>
  <si>
    <t>55806571</t>
  </si>
  <si>
    <t>56601425</t>
  </si>
  <si>
    <t>1123779712</t>
  </si>
  <si>
    <t>46479813</t>
  </si>
  <si>
    <t>00698113</t>
  </si>
  <si>
    <t>náklady na činnosť klubu v zmysle uzatvorenej dohody č. 26/2025 1.splátka  - prenájom telocvične za 01/25</t>
  </si>
  <si>
    <t>53280741</t>
  </si>
  <si>
    <t>36366030</t>
  </si>
  <si>
    <t>52773507</t>
  </si>
  <si>
    <t>36482609</t>
  </si>
  <si>
    <t>50055798</t>
  </si>
  <si>
    <t>48179191</t>
  </si>
  <si>
    <t>47017767</t>
  </si>
  <si>
    <t>52781810</t>
  </si>
  <si>
    <t>36574139</t>
  </si>
  <si>
    <t>31329217</t>
  </si>
  <si>
    <t>53008359</t>
  </si>
  <si>
    <t>50800167</t>
  </si>
  <si>
    <t>56995636</t>
  </si>
  <si>
    <t>35300272</t>
  </si>
  <si>
    <t>52815404</t>
  </si>
  <si>
    <t>55523986</t>
  </si>
  <si>
    <t>55066691</t>
  </si>
  <si>
    <t>36845981</t>
  </si>
  <si>
    <t>ubytovanie, strava, služby počas Kvalifikácie ME RD U22 dievčatá 1.-6.7.2025 v Púchove - čiastočne</t>
  </si>
  <si>
    <t>46712151</t>
  </si>
  <si>
    <t>35696486</t>
  </si>
  <si>
    <t>44966547</t>
  </si>
  <si>
    <t>52437868</t>
  </si>
  <si>
    <t>56508059</t>
  </si>
  <si>
    <t>09232303</t>
  </si>
  <si>
    <t>00397563</t>
  </si>
  <si>
    <t>50231111</t>
  </si>
  <si>
    <t>44099410</t>
  </si>
  <si>
    <t>00399957</t>
  </si>
  <si>
    <t>HZ03/2025</t>
  </si>
  <si>
    <t>HZ01/2025</t>
  </si>
  <si>
    <t>HZ05/2025</t>
  </si>
  <si>
    <t>HZ07/2025</t>
  </si>
  <si>
    <t>HZ06/2025</t>
  </si>
  <si>
    <t>HZ14/2025</t>
  </si>
  <si>
    <t>HZ13/2025</t>
  </si>
  <si>
    <t>HZ02/2025</t>
  </si>
  <si>
    <t>HZ10/2025</t>
  </si>
  <si>
    <t>HZ08/2025</t>
  </si>
  <si>
    <t>HZ20/2025</t>
  </si>
  <si>
    <t>HZ24/2025</t>
  </si>
  <si>
    <t>HZ19/2025</t>
  </si>
  <si>
    <t>HZ16/2025</t>
  </si>
  <si>
    <t>HZ18/2025</t>
  </si>
  <si>
    <t>HZ09/2025</t>
  </si>
  <si>
    <t>HZ34/2025</t>
  </si>
  <si>
    <t>HZ36/2025</t>
  </si>
  <si>
    <t>HZ40/2025</t>
  </si>
  <si>
    <t>HZ38/2025</t>
  </si>
  <si>
    <t>HZ27/2025</t>
  </si>
  <si>
    <t>HZ29/2025</t>
  </si>
  <si>
    <t>HZ42/2025</t>
  </si>
  <si>
    <t>HZ33/2025</t>
  </si>
  <si>
    <t>HZ43/2025</t>
  </si>
  <si>
    <t>HZ28/2025</t>
  </si>
  <si>
    <t>HZ31/2025</t>
  </si>
  <si>
    <t>HZ26/2025</t>
  </si>
  <si>
    <t>HZ30/2025</t>
  </si>
  <si>
    <t>HZ41/2025</t>
  </si>
  <si>
    <t>HZ32/2025</t>
  </si>
  <si>
    <t>HZ37/2025</t>
  </si>
  <si>
    <t>HZ39/2025</t>
  </si>
  <si>
    <t>Z44/2025</t>
  </si>
  <si>
    <t>1892025</t>
  </si>
  <si>
    <t>odmena za služby trénera za mesiac 02/2025 v zmysle uzatvorenej zmluvy /Krčmár/</t>
  </si>
  <si>
    <t>2182025</t>
  </si>
  <si>
    <t>2292025</t>
  </si>
  <si>
    <t>odmena za služby trénera zamesiac 03/2025 v zmysle uzatvorenej zmluvy /Krčmár/</t>
  </si>
  <si>
    <t>25001</t>
  </si>
  <si>
    <t>3282025</t>
  </si>
  <si>
    <t>3852025</t>
  </si>
  <si>
    <t>oddmena za služby trénera za mesiac 04/2025 v zmysle uzatvorenej zmluvy /Krčmár/</t>
  </si>
  <si>
    <t>4502025</t>
  </si>
  <si>
    <t>5062025</t>
  </si>
  <si>
    <t>6252100281</t>
  </si>
  <si>
    <t>odmena za služby za mesiac 04/2025 v zmysle uzatvorenej zmluvy /Nemec R./</t>
  </si>
  <si>
    <t>4692025</t>
  </si>
  <si>
    <t>8222025</t>
  </si>
  <si>
    <t>športový materiál - tenisky pre RD 41 párov</t>
  </si>
  <si>
    <t>športový materiál - tenisky pre RD 20 párov</t>
  </si>
  <si>
    <t>odmena za služby trénera zamesiac 01/2025 v zmysle uzatvorenej zmluvy</t>
  </si>
  <si>
    <t>232025</t>
  </si>
  <si>
    <t>02/2025</t>
  </si>
  <si>
    <t xml:space="preserve">Mgr. Martin Hančík, Bratislava </t>
  </si>
  <si>
    <t>262025</t>
  </si>
  <si>
    <t>902025</t>
  </si>
  <si>
    <t>932025</t>
  </si>
  <si>
    <t>1052025</t>
  </si>
  <si>
    <t>3250000840</t>
  </si>
  <si>
    <t>00397865</t>
  </si>
  <si>
    <t>UK FTVŠ Bratislava</t>
  </si>
  <si>
    <t>školenie trénerov volejbalu 10 osôb 01-02/2025</t>
  </si>
  <si>
    <t>odmena za organizácia podujatia Festival mládeže  a Zlatá EL</t>
  </si>
  <si>
    <t>1625</t>
  </si>
  <si>
    <t>9632025</t>
  </si>
  <si>
    <t>2025005247</t>
  </si>
  <si>
    <t>ubytovanie, strava, služby počas sústredenia a PZ RD žien 6.7.-28.7.2025 v Púchove</t>
  </si>
  <si>
    <t>Alexandra Hotel, s.r.o., Púchov</t>
  </si>
  <si>
    <t xml:space="preserve">Mgr. Marek Rojko </t>
  </si>
  <si>
    <t>7852025</t>
  </si>
  <si>
    <t>3162025</t>
  </si>
  <si>
    <t>2252025</t>
  </si>
  <si>
    <t>Oblastný výbor Východ, Bratislava</t>
  </si>
  <si>
    <t>6/2025</t>
  </si>
  <si>
    <t>ID001</t>
  </si>
  <si>
    <t>ID002</t>
  </si>
  <si>
    <t>ID003</t>
  </si>
  <si>
    <t>ID004</t>
  </si>
  <si>
    <t>ID005</t>
  </si>
  <si>
    <t>ID006</t>
  </si>
  <si>
    <t>ID007</t>
  </si>
  <si>
    <t>ID008</t>
  </si>
  <si>
    <t>ID009</t>
  </si>
  <si>
    <t>ID010</t>
  </si>
  <si>
    <t>ID011</t>
  </si>
  <si>
    <t>ID012</t>
  </si>
  <si>
    <t>ID013</t>
  </si>
  <si>
    <t>ID014</t>
  </si>
  <si>
    <t>ID015</t>
  </si>
  <si>
    <t>ID016</t>
  </si>
  <si>
    <t>ID017</t>
  </si>
  <si>
    <t>ID018</t>
  </si>
  <si>
    <t>ID019</t>
  </si>
  <si>
    <t>ID020</t>
  </si>
  <si>
    <t>ID021</t>
  </si>
  <si>
    <t>ID022</t>
  </si>
  <si>
    <t>ID023</t>
  </si>
  <si>
    <t>ID024</t>
  </si>
  <si>
    <t>ID025</t>
  </si>
  <si>
    <t>ID026</t>
  </si>
  <si>
    <t>odvody do sociálnej poisťovne, zdravotnej poisťovne Dôvera, Union, VŠZP a dańový úrad za mesiac 04/2025</t>
  </si>
  <si>
    <t>ID027</t>
  </si>
  <si>
    <t>ID028</t>
  </si>
  <si>
    <t>ID029</t>
  </si>
  <si>
    <t>ID030</t>
  </si>
  <si>
    <t>ID031</t>
  </si>
  <si>
    <t>ID032</t>
  </si>
  <si>
    <t>ID033</t>
  </si>
  <si>
    <t>ID034</t>
  </si>
  <si>
    <t>ID035</t>
  </si>
  <si>
    <t>20737010</t>
  </si>
  <si>
    <t>odvody za mesiac 06/2025 - sociálna poisťovňa, daňový úrad, Dôvera, VŠZP, Union - doplatok</t>
  </si>
  <si>
    <t>ID036</t>
  </si>
  <si>
    <t>ID037</t>
  </si>
  <si>
    <t>ID038</t>
  </si>
  <si>
    <t>ID039</t>
  </si>
  <si>
    <t>ID040</t>
  </si>
  <si>
    <t>odmeny športoví odborníc - rozhodcocvia i za mesiac 07/2025 - 3 osoby</t>
  </si>
  <si>
    <t>ID041</t>
  </si>
  <si>
    <t>účastnícky poplatok - ubytovanie, strava počas KME RD U16 chlapci 24.-26.4.2025 vo Francúzku</t>
  </si>
  <si>
    <t>Kontaktná osoba zodpovedná za vyplnený formulár
meno a priezvisko: Mgr. Ingrid Bukovská
e-mail: bukovska@svf.sk
tel. kontakt (mobil): 0907 715 156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</si>
</sst>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2"/>
      <name val="Arial"/>
      <family val="2"/>
      <charset val="238"/>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trike/>
      <sz val="8"/>
      <color indexed="10"/>
      <name val="Arial"/>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rgb="FF000000"/>
      <name val="Tahoma"/>
      <family val="2"/>
      <charset val="238"/>
    </font>
    <font>
      <sz val="8"/>
      <color rgb="FF000000"/>
      <name val="Tahoma"/>
      <family val="2"/>
      <charset val="238"/>
    </font>
  </fonts>
  <fills count="1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
      <patternFill patternType="solid">
        <fgColor rgb="FFFFFFCC"/>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3" fillId="0" borderId="0" applyNumberFormat="0" applyFill="0" applyBorder="0" applyAlignment="0" applyProtection="0"/>
    <xf numFmtId="0" fontId="44" fillId="0" borderId="0" applyBorder="0" applyProtection="0"/>
    <xf numFmtId="0" fontId="7" fillId="0" borderId="0"/>
    <xf numFmtId="0" fontId="45" fillId="0" borderId="0"/>
    <xf numFmtId="0" fontId="45" fillId="0" borderId="0"/>
    <xf numFmtId="0" fontId="45" fillId="0" borderId="0"/>
    <xf numFmtId="0" fontId="45" fillId="0" borderId="0"/>
    <xf numFmtId="0" fontId="46" fillId="0" borderId="0"/>
    <xf numFmtId="0" fontId="7" fillId="0" borderId="0"/>
    <xf numFmtId="0" fontId="47" fillId="0" borderId="0"/>
    <xf numFmtId="0" fontId="47" fillId="0" borderId="0"/>
    <xf numFmtId="0" fontId="7" fillId="0" borderId="0"/>
    <xf numFmtId="0" fontId="47" fillId="0" borderId="0"/>
    <xf numFmtId="0" fontId="47" fillId="0" borderId="0"/>
    <xf numFmtId="0" fontId="48" fillId="0" borderId="0"/>
    <xf numFmtId="0" fontId="7" fillId="0" borderId="0"/>
    <xf numFmtId="0" fontId="42" fillId="0" borderId="0"/>
    <xf numFmtId="0" fontId="47" fillId="0" borderId="0"/>
    <xf numFmtId="0" fontId="7" fillId="0" borderId="0"/>
    <xf numFmtId="0" fontId="47" fillId="0" borderId="0"/>
    <xf numFmtId="0" fontId="47" fillId="0" borderId="0"/>
    <xf numFmtId="0" fontId="7" fillId="0" borderId="0"/>
    <xf numFmtId="0" fontId="46" fillId="0" borderId="0"/>
    <xf numFmtId="0" fontId="49" fillId="0" borderId="0"/>
    <xf numFmtId="0" fontId="19" fillId="0" borderId="0"/>
    <xf numFmtId="0" fontId="50" fillId="0" borderId="0"/>
    <xf numFmtId="0" fontId="51" fillId="0" borderId="0"/>
    <xf numFmtId="0" fontId="47" fillId="0" borderId="0"/>
    <xf numFmtId="0" fontId="47" fillId="0" borderId="0"/>
    <xf numFmtId="0" fontId="47" fillId="0" borderId="0"/>
    <xf numFmtId="0" fontId="88" fillId="0" borderId="0" applyNumberFormat="0" applyFill="0" applyBorder="0" applyAlignment="0" applyProtection="0"/>
  </cellStyleXfs>
  <cellXfs count="380">
    <xf numFmtId="0" fontId="0" fillId="0" borderId="0" xfId="0"/>
    <xf numFmtId="0" fontId="52" fillId="0" borderId="0" xfId="0" applyFont="1"/>
    <xf numFmtId="0" fontId="52" fillId="4" borderId="0" xfId="0" applyFont="1" applyFill="1"/>
    <xf numFmtId="0" fontId="54" fillId="0" borderId="0" xfId="0" applyFont="1" applyAlignment="1">
      <alignment vertical="top"/>
    </xf>
    <xf numFmtId="0" fontId="54" fillId="0" borderId="0" xfId="0" applyFont="1" applyAlignment="1">
      <alignment horizontal="center" vertical="center"/>
    </xf>
    <xf numFmtId="0" fontId="54"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5"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6"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5"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5"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7"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7" fillId="3" borderId="0" xfId="0" applyFont="1" applyFill="1" applyAlignment="1">
      <alignment horizontal="right" vertical="center"/>
    </xf>
    <xf numFmtId="0" fontId="58" fillId="3" borderId="0" xfId="0" applyFont="1" applyFill="1" applyAlignment="1">
      <alignment horizontal="center"/>
    </xf>
    <xf numFmtId="4" fontId="58" fillId="3" borderId="0" xfId="0" applyNumberFormat="1" applyFont="1" applyFill="1" applyAlignment="1">
      <alignment horizontal="center"/>
    </xf>
    <xf numFmtId="3" fontId="58" fillId="3" borderId="0" xfId="0" applyNumberFormat="1" applyFont="1" applyFill="1" applyAlignment="1">
      <alignment horizontal="center"/>
    </xf>
    <xf numFmtId="0" fontId="58" fillId="3" borderId="0" xfId="0" applyFont="1" applyFill="1"/>
    <xf numFmtId="0" fontId="59" fillId="3" borderId="0" xfId="0" applyFont="1" applyFill="1"/>
    <xf numFmtId="0" fontId="53" fillId="3" borderId="0" xfId="0" applyFont="1" applyFill="1"/>
    <xf numFmtId="4" fontId="59" fillId="3" borderId="0" xfId="0" applyNumberFormat="1" applyFont="1" applyFill="1"/>
    <xf numFmtId="0" fontId="60" fillId="3" borderId="0" xfId="0" applyFont="1" applyFill="1" applyProtection="1">
      <protection locked="0"/>
    </xf>
    <xf numFmtId="0" fontId="61" fillId="3" borderId="0" xfId="0" applyFont="1" applyFill="1" applyProtection="1">
      <protection locked="0"/>
    </xf>
    <xf numFmtId="0" fontId="62" fillId="3" borderId="0" xfId="0" applyFont="1" applyFill="1"/>
    <xf numFmtId="0" fontId="61" fillId="3" borderId="0" xfId="0" applyFont="1" applyFill="1"/>
    <xf numFmtId="0" fontId="60" fillId="3" borderId="0" xfId="0" applyFont="1" applyFill="1"/>
    <xf numFmtId="0" fontId="63" fillId="3" borderId="0" xfId="0" applyFont="1" applyFill="1"/>
    <xf numFmtId="0" fontId="55" fillId="3" borderId="0" xfId="0" applyFont="1" applyFill="1"/>
    <xf numFmtId="0" fontId="60" fillId="3" borderId="2" xfId="0" applyFont="1" applyFill="1" applyBorder="1" applyProtection="1">
      <protection locked="0"/>
    </xf>
    <xf numFmtId="0" fontId="60" fillId="3" borderId="3" xfId="0" applyFont="1" applyFill="1" applyBorder="1" applyProtection="1">
      <protection locked="0"/>
    </xf>
    <xf numFmtId="0" fontId="60" fillId="3" borderId="4" xfId="0" applyFont="1" applyFill="1" applyBorder="1" applyProtection="1">
      <protection locked="0"/>
    </xf>
    <xf numFmtId="0" fontId="60" fillId="3" borderId="5" xfId="0" applyFont="1" applyFill="1" applyBorder="1" applyProtection="1">
      <protection locked="0"/>
    </xf>
    <xf numFmtId="0" fontId="60" fillId="3" borderId="6" xfId="0" applyFont="1" applyFill="1" applyBorder="1" applyProtection="1">
      <protection locked="0"/>
    </xf>
    <xf numFmtId="0" fontId="60" fillId="3" borderId="7" xfId="0" applyFont="1" applyFill="1" applyBorder="1" applyProtection="1">
      <protection locked="0"/>
    </xf>
    <xf numFmtId="0" fontId="60" fillId="3" borderId="8" xfId="0" applyFont="1" applyFill="1" applyBorder="1" applyProtection="1">
      <protection locked="0"/>
    </xf>
    <xf numFmtId="0" fontId="60" fillId="9" borderId="8" xfId="0" applyFont="1" applyFill="1" applyBorder="1" applyProtection="1">
      <protection locked="0"/>
    </xf>
    <xf numFmtId="0" fontId="60" fillId="10" borderId="5" xfId="0" applyFont="1" applyFill="1" applyBorder="1" applyProtection="1">
      <protection locked="0"/>
    </xf>
    <xf numFmtId="0" fontId="60" fillId="10" borderId="6" xfId="0" applyFont="1" applyFill="1" applyBorder="1" applyProtection="1">
      <protection locked="0"/>
    </xf>
    <xf numFmtId="0" fontId="60" fillId="10" borderId="7" xfId="0" applyFont="1" applyFill="1" applyBorder="1" applyProtection="1">
      <protection locked="0"/>
    </xf>
    <xf numFmtId="0" fontId="60" fillId="10" borderId="8" xfId="0" applyFont="1" applyFill="1" applyBorder="1" applyProtection="1">
      <protection locked="0"/>
    </xf>
    <xf numFmtId="0" fontId="60" fillId="3" borderId="9" xfId="0" applyFont="1" applyFill="1" applyBorder="1" applyProtection="1">
      <protection locked="0"/>
    </xf>
    <xf numFmtId="0" fontId="60" fillId="3" borderId="10" xfId="0" applyFont="1" applyFill="1" applyBorder="1" applyProtection="1">
      <protection locked="0"/>
    </xf>
    <xf numFmtId="0" fontId="60" fillId="10" borderId="11" xfId="0" applyFont="1" applyFill="1" applyBorder="1" applyProtection="1">
      <protection locked="0"/>
    </xf>
    <xf numFmtId="0" fontId="60" fillId="10" borderId="10" xfId="0" applyFont="1" applyFill="1" applyBorder="1" applyProtection="1">
      <protection locked="0"/>
    </xf>
    <xf numFmtId="0" fontId="60"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9" fillId="3" borderId="0" xfId="0" applyFont="1" applyFill="1" applyAlignment="1">
      <alignment horizontal="left"/>
    </xf>
    <xf numFmtId="0" fontId="1" fillId="3" borderId="1" xfId="0" applyFont="1" applyFill="1" applyBorder="1" applyAlignment="1">
      <alignment horizontal="left" vertical="top" wrapText="1"/>
    </xf>
    <xf numFmtId="0" fontId="59"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4" fillId="5" borderId="0" xfId="0" applyFont="1" applyFill="1" applyAlignment="1">
      <alignment vertical="top"/>
    </xf>
    <xf numFmtId="0" fontId="64" fillId="5" borderId="0" xfId="0" applyFont="1" applyFill="1" applyAlignment="1">
      <alignment vertical="top" wrapText="1"/>
    </xf>
    <xf numFmtId="0" fontId="0" fillId="5" borderId="0" xfId="0" applyFill="1" applyAlignment="1">
      <alignment vertical="top"/>
    </xf>
    <xf numFmtId="0" fontId="26" fillId="5" borderId="0" xfId="0" applyFont="1" applyFill="1" applyAlignment="1">
      <alignment vertical="top"/>
    </xf>
    <xf numFmtId="0" fontId="54" fillId="5" borderId="0" xfId="0" applyFont="1" applyFill="1" applyAlignment="1">
      <alignment vertical="top" wrapText="1"/>
    </xf>
    <xf numFmtId="0" fontId="52"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4" fillId="5" borderId="16" xfId="0" applyFont="1" applyFill="1" applyBorder="1" applyAlignment="1">
      <alignment vertical="top"/>
    </xf>
    <xf numFmtId="0" fontId="64" fillId="5" borderId="17" xfId="0" applyFont="1" applyFill="1" applyBorder="1" applyAlignment="1">
      <alignment vertical="top"/>
    </xf>
    <xf numFmtId="0" fontId="64" fillId="5" borderId="18" xfId="0" applyFont="1" applyFill="1" applyBorder="1" applyAlignment="1">
      <alignment vertical="top"/>
    </xf>
    <xf numFmtId="0" fontId="64" fillId="5" borderId="19" xfId="0" applyFont="1" applyFill="1" applyBorder="1" applyAlignment="1">
      <alignment vertical="top"/>
    </xf>
    <xf numFmtId="165" fontId="26" fillId="11" borderId="1" xfId="0" applyNumberFormat="1" applyFont="1" applyFill="1" applyBorder="1" applyAlignment="1" applyProtection="1">
      <alignment horizontal="left" vertical="top"/>
      <protection locked="0"/>
    </xf>
    <xf numFmtId="4" fontId="26" fillId="11" borderId="1" xfId="0" applyNumberFormat="1" applyFont="1" applyFill="1" applyBorder="1" applyAlignment="1" applyProtection="1">
      <alignment horizontal="left" vertical="top"/>
      <protection locked="0"/>
    </xf>
    <xf numFmtId="0" fontId="26" fillId="11" borderId="1" xfId="0" applyFont="1" applyFill="1" applyBorder="1" applyAlignment="1" applyProtection="1">
      <alignment vertical="top"/>
      <protection locked="0"/>
    </xf>
    <xf numFmtId="49" fontId="8" fillId="12" borderId="0" xfId="9" applyNumberFormat="1" applyFont="1" applyFill="1" applyAlignment="1" applyProtection="1">
      <alignment vertical="top" wrapText="1"/>
      <protection locked="0"/>
    </xf>
    <xf numFmtId="0" fontId="8" fillId="12" borderId="0" xfId="9" applyFont="1" applyFill="1" applyAlignment="1" applyProtection="1">
      <alignment vertical="top" wrapText="1"/>
      <protection locked="0"/>
    </xf>
    <xf numFmtId="4" fontId="8" fillId="12" borderId="0" xfId="9" applyNumberFormat="1" applyFont="1" applyFill="1" applyAlignment="1" applyProtection="1">
      <alignment vertical="top"/>
      <protection locked="0"/>
    </xf>
    <xf numFmtId="1" fontId="8" fillId="12" borderId="0" xfId="9" applyNumberFormat="1" applyFont="1" applyFill="1" applyAlignment="1" applyProtection="1">
      <alignment vertical="top"/>
      <protection locked="0"/>
    </xf>
    <xf numFmtId="49" fontId="8" fillId="3" borderId="0" xfId="9" applyNumberFormat="1" applyFont="1" applyFill="1" applyAlignment="1" applyProtection="1">
      <alignment vertical="top" wrapText="1"/>
      <protection locked="0"/>
    </xf>
    <xf numFmtId="0" fontId="8" fillId="3" borderId="0" xfId="9" applyFont="1" applyFill="1" applyAlignment="1" applyProtection="1">
      <alignment vertical="top" wrapText="1"/>
      <protection locked="0"/>
    </xf>
    <xf numFmtId="4" fontId="8" fillId="3" borderId="0" xfId="9" applyNumberFormat="1" applyFont="1" applyFill="1" applyAlignment="1" applyProtection="1">
      <alignment vertical="top"/>
      <protection locked="0"/>
    </xf>
    <xf numFmtId="1" fontId="8" fillId="3" borderId="0" xfId="9" applyNumberFormat="1" applyFont="1" applyFill="1" applyAlignment="1" applyProtection="1">
      <alignment vertical="top"/>
      <protection locked="0"/>
    </xf>
    <xf numFmtId="0" fontId="6" fillId="3" borderId="0" xfId="0" applyFont="1" applyFill="1" applyAlignment="1">
      <alignment horizontal="right" vertical="top"/>
    </xf>
    <xf numFmtId="0" fontId="59" fillId="3" borderId="1" xfId="0" applyFont="1" applyFill="1" applyBorder="1" applyAlignment="1">
      <alignment horizontal="left"/>
    </xf>
    <xf numFmtId="49" fontId="8" fillId="13" borderId="1" xfId="22" applyNumberFormat="1" applyFont="1" applyFill="1" applyBorder="1" applyAlignment="1">
      <alignment horizontal="center" vertical="center" wrapText="1"/>
    </xf>
    <xf numFmtId="0" fontId="8" fillId="13" borderId="1" xfId="22" applyFont="1" applyFill="1" applyBorder="1" applyAlignment="1">
      <alignment horizontal="center" vertical="center" wrapText="1"/>
    </xf>
    <xf numFmtId="3" fontId="8" fillId="13" borderId="1" xfId="22" applyNumberFormat="1" applyFont="1" applyFill="1" applyBorder="1" applyAlignment="1">
      <alignment horizontal="center" vertical="center" wrapText="1"/>
    </xf>
    <xf numFmtId="49" fontId="65" fillId="13" borderId="1" xfId="17" applyNumberFormat="1" applyFont="1" applyFill="1" applyBorder="1" applyAlignment="1">
      <alignment horizontal="center" vertical="center" wrapText="1"/>
    </xf>
    <xf numFmtId="49" fontId="54" fillId="5" borderId="1" xfId="17" applyNumberFormat="1" applyFont="1" applyFill="1" applyBorder="1" applyAlignment="1">
      <alignment vertical="top"/>
    </xf>
    <xf numFmtId="0" fontId="54" fillId="0" borderId="1" xfId="0" applyFont="1" applyBorder="1" applyAlignment="1">
      <alignment vertical="top"/>
    </xf>
    <xf numFmtId="0" fontId="65" fillId="13" borderId="1" xfId="17" applyFont="1" applyFill="1" applyBorder="1" applyAlignment="1">
      <alignment horizontal="center" vertical="center" wrapText="1"/>
    </xf>
    <xf numFmtId="0" fontId="54" fillId="5" borderId="1" xfId="17" applyFont="1" applyFill="1" applyBorder="1" applyAlignment="1">
      <alignment vertical="top"/>
    </xf>
    <xf numFmtId="3" fontId="65" fillId="13" borderId="1" xfId="17" applyNumberFormat="1" applyFont="1" applyFill="1" applyBorder="1" applyAlignment="1">
      <alignment horizontal="center" vertical="center" wrapText="1"/>
    </xf>
    <xf numFmtId="9" fontId="65" fillId="13" borderId="1" xfId="17" applyNumberFormat="1" applyFont="1" applyFill="1" applyBorder="1" applyAlignment="1">
      <alignment horizontal="center" vertical="center" wrapText="1"/>
    </xf>
    <xf numFmtId="3" fontId="54" fillId="5" borderId="1" xfId="17" applyNumberFormat="1" applyFont="1" applyFill="1" applyBorder="1" applyAlignment="1">
      <alignment vertical="top"/>
    </xf>
    <xf numFmtId="9" fontId="54"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6" fillId="3" borderId="0" xfId="0" applyFont="1" applyFill="1"/>
    <xf numFmtId="0" fontId="67"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4" fillId="5" borderId="1" xfId="17" applyNumberFormat="1" applyFont="1" applyFill="1" applyBorder="1"/>
    <xf numFmtId="49" fontId="54" fillId="5" borderId="0" xfId="17" applyNumberFormat="1" applyFont="1" applyFill="1"/>
    <xf numFmtId="0" fontId="54" fillId="5" borderId="0" xfId="17" applyFont="1" applyFill="1"/>
    <xf numFmtId="0" fontId="54" fillId="5" borderId="1" xfId="17" applyFont="1" applyFill="1" applyBorder="1"/>
    <xf numFmtId="3" fontId="54" fillId="0" borderId="1" xfId="17" applyNumberFormat="1" applyFont="1" applyBorder="1"/>
    <xf numFmtId="3" fontId="54" fillId="5" borderId="1" xfId="17" applyNumberFormat="1" applyFont="1" applyFill="1" applyBorder="1"/>
    <xf numFmtId="3" fontId="54" fillId="5" borderId="0" xfId="17" applyNumberFormat="1" applyFont="1" applyFill="1"/>
    <xf numFmtId="9" fontId="54" fillId="5" borderId="0" xfId="17" applyNumberFormat="1" applyFont="1" applyFill="1"/>
    <xf numFmtId="0" fontId="54" fillId="5" borderId="1" xfId="17" applyFont="1" applyFill="1" applyBorder="1" applyAlignment="1">
      <alignment vertical="top" wrapText="1"/>
    </xf>
    <xf numFmtId="3" fontId="54" fillId="0" borderId="1" xfId="0" applyNumberFormat="1" applyFont="1" applyBorder="1"/>
    <xf numFmtId="49" fontId="54" fillId="0" borderId="1" xfId="0" applyNumberFormat="1" applyFont="1" applyBorder="1" applyAlignment="1">
      <alignment vertical="top"/>
    </xf>
    <xf numFmtId="0" fontId="52" fillId="5" borderId="0" xfId="0" applyFont="1" applyFill="1" applyAlignment="1">
      <alignment horizontal="right" vertical="top"/>
    </xf>
    <xf numFmtId="0" fontId="52" fillId="5" borderId="0" xfId="0" applyFont="1" applyFill="1" applyAlignment="1">
      <alignment horizontal="left" vertical="top"/>
    </xf>
    <xf numFmtId="0" fontId="24" fillId="5" borderId="1" xfId="0" applyFont="1" applyFill="1" applyBorder="1" applyAlignment="1">
      <alignment vertical="top" wrapText="1"/>
    </xf>
    <xf numFmtId="0" fontId="54" fillId="5" borderId="1" xfId="17" applyFont="1" applyFill="1" applyBorder="1" applyAlignment="1">
      <alignment wrapText="1"/>
    </xf>
    <xf numFmtId="0" fontId="54"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4"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4"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4" fillId="5" borderId="20" xfId="0" applyFont="1" applyFill="1" applyBorder="1" applyAlignment="1">
      <alignment vertical="top"/>
    </xf>
    <xf numFmtId="0" fontId="64" fillId="5" borderId="21" xfId="0" applyFont="1" applyFill="1" applyBorder="1" applyAlignment="1">
      <alignment vertical="top"/>
    </xf>
    <xf numFmtId="0" fontId="64" fillId="5" borderId="22" xfId="0" applyFont="1" applyFill="1" applyBorder="1" applyAlignment="1">
      <alignment vertical="top"/>
    </xf>
    <xf numFmtId="0" fontId="64"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9" fillId="3" borderId="0" xfId="0" applyFont="1" applyFill="1" applyAlignment="1">
      <alignment horizontal="right"/>
    </xf>
    <xf numFmtId="4" fontId="59" fillId="3" borderId="0" xfId="0" applyNumberFormat="1" applyFont="1" applyFill="1" applyAlignment="1">
      <alignment horizontal="right"/>
    </xf>
    <xf numFmtId="3" fontId="59" fillId="3" borderId="0" xfId="0" applyNumberFormat="1" applyFont="1" applyFill="1" applyAlignment="1">
      <alignment horizontal="center"/>
    </xf>
    <xf numFmtId="4" fontId="55"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8"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4" fillId="5" borderId="1" xfId="17" applyNumberFormat="1" applyFont="1" applyFill="1" applyBorder="1"/>
    <xf numFmtId="0" fontId="59" fillId="5" borderId="13" xfId="0" applyFont="1" applyFill="1" applyBorder="1" applyProtection="1">
      <protection locked="0"/>
    </xf>
    <xf numFmtId="0" fontId="69" fillId="9" borderId="25" xfId="0" applyFont="1" applyFill="1" applyBorder="1" applyAlignment="1" applyProtection="1">
      <alignment horizontal="center"/>
      <protection locked="0"/>
    </xf>
    <xf numFmtId="9" fontId="59" fillId="5" borderId="26" xfId="0" applyNumberFormat="1" applyFont="1" applyFill="1" applyBorder="1" applyAlignment="1" applyProtection="1">
      <alignment horizontal="center"/>
      <protection locked="0"/>
    </xf>
    <xf numFmtId="0" fontId="59" fillId="5" borderId="1" xfId="0" applyFont="1" applyFill="1" applyBorder="1" applyAlignment="1" applyProtection="1">
      <alignment horizontal="center"/>
      <protection locked="0"/>
    </xf>
    <xf numFmtId="0" fontId="59" fillId="5" borderId="1" xfId="0" applyFont="1" applyFill="1" applyBorder="1" applyProtection="1">
      <protection locked="0"/>
    </xf>
    <xf numFmtId="4" fontId="59" fillId="5" borderId="1" xfId="0" applyNumberFormat="1" applyFont="1" applyFill="1" applyBorder="1" applyProtection="1">
      <protection locked="0"/>
    </xf>
    <xf numFmtId="0" fontId="69" fillId="9" borderId="27" xfId="0" applyFont="1" applyFill="1" applyBorder="1" applyAlignment="1" applyProtection="1">
      <alignment horizontal="center"/>
      <protection locked="0"/>
    </xf>
    <xf numFmtId="0" fontId="69" fillId="9" borderId="28" xfId="0" applyFont="1" applyFill="1" applyBorder="1" applyAlignment="1" applyProtection="1">
      <alignment horizontal="center"/>
      <protection locked="0"/>
    </xf>
    <xf numFmtId="0" fontId="69" fillId="5" borderId="3" xfId="0" applyFont="1" applyFill="1" applyBorder="1" applyProtection="1">
      <protection locked="0"/>
    </xf>
    <xf numFmtId="9" fontId="59" fillId="5" borderId="1" xfId="0" applyNumberFormat="1" applyFont="1" applyFill="1" applyBorder="1" applyAlignment="1" applyProtection="1">
      <alignment horizontal="center"/>
      <protection locked="0"/>
    </xf>
    <xf numFmtId="0" fontId="59" fillId="3" borderId="0" xfId="0" applyFont="1" applyFill="1" applyProtection="1">
      <protection locked="0"/>
    </xf>
    <xf numFmtId="0" fontId="59" fillId="5" borderId="0" xfId="0" applyFont="1" applyFill="1" applyAlignment="1" applyProtection="1">
      <alignment horizontal="center"/>
      <protection locked="0"/>
    </xf>
    <xf numFmtId="4" fontId="59" fillId="3" borderId="0" xfId="0" applyNumberFormat="1" applyFont="1" applyFill="1" applyProtection="1">
      <protection locked="0"/>
    </xf>
    <xf numFmtId="0" fontId="59" fillId="3" borderId="1" xfId="0" applyFont="1" applyFill="1" applyBorder="1" applyProtection="1">
      <protection locked="0"/>
    </xf>
    <xf numFmtId="3" fontId="59" fillId="5" borderId="0" xfId="0" applyNumberFormat="1" applyFont="1" applyFill="1" applyAlignment="1" applyProtection="1">
      <alignment horizontal="center"/>
      <protection locked="0"/>
    </xf>
    <xf numFmtId="0" fontId="59" fillId="3" borderId="1" xfId="0" applyFont="1" applyFill="1" applyBorder="1" applyAlignment="1" applyProtection="1">
      <alignment vertical="top"/>
      <protection locked="0"/>
    </xf>
    <xf numFmtId="0" fontId="59" fillId="3" borderId="0" xfId="0" applyFont="1" applyFill="1" applyAlignment="1" applyProtection="1">
      <alignment vertical="top"/>
      <protection locked="0"/>
    </xf>
    <xf numFmtId="0" fontId="59" fillId="3" borderId="0" xfId="0" applyFont="1" applyFill="1" applyAlignment="1" applyProtection="1">
      <alignment wrapText="1"/>
      <protection locked="0"/>
    </xf>
    <xf numFmtId="0" fontId="70" fillId="3" borderId="0" xfId="0" applyFont="1" applyFill="1" applyAlignment="1">
      <alignment horizontal="right" vertical="center"/>
    </xf>
    <xf numFmtId="0" fontId="71" fillId="3" borderId="0" xfId="0" applyFont="1" applyFill="1" applyAlignment="1" applyProtection="1">
      <alignment horizontal="center"/>
      <protection locked="0"/>
    </xf>
    <xf numFmtId="0" fontId="71" fillId="3" borderId="0" xfId="0" applyFont="1" applyFill="1" applyAlignment="1">
      <alignment horizontal="center"/>
    </xf>
    <xf numFmtId="164" fontId="5" fillId="5" borderId="0" xfId="9" applyNumberFormat="1" applyFont="1" applyFill="1"/>
    <xf numFmtId="164" fontId="35"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3" fillId="5" borderId="0" xfId="9" applyFont="1" applyFill="1" applyAlignment="1">
      <alignment vertical="top"/>
    </xf>
    <xf numFmtId="0" fontId="15" fillId="5" borderId="0" xfId="9" applyFont="1" applyFill="1" applyAlignment="1">
      <alignment horizontal="center" vertical="top"/>
    </xf>
    <xf numFmtId="0" fontId="42" fillId="5" borderId="0" xfId="9" applyFont="1" applyFill="1" applyAlignment="1" applyProtection="1">
      <alignment horizontal="justify" vertical="top" wrapText="1"/>
      <protection locked="0"/>
    </xf>
    <xf numFmtId="0" fontId="6" fillId="14" borderId="1" xfId="9" applyFont="1" applyFill="1" applyBorder="1" applyAlignment="1">
      <alignment horizontal="justify" vertical="top" wrapText="1"/>
    </xf>
    <xf numFmtId="0" fontId="53" fillId="5" borderId="0" xfId="9" applyFont="1" applyFill="1" applyAlignment="1">
      <alignment vertical="top" wrapText="1"/>
    </xf>
    <xf numFmtId="0" fontId="72"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3" fillId="3" borderId="0" xfId="0" applyFont="1" applyFill="1"/>
    <xf numFmtId="0" fontId="39"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4" fillId="5" borderId="0" xfId="9" applyFont="1" applyFill="1" applyAlignment="1">
      <alignment horizontal="justify" vertical="top"/>
    </xf>
    <xf numFmtId="0" fontId="7" fillId="0" borderId="0" xfId="9" applyAlignment="1">
      <alignment horizontal="justify" vertical="top"/>
    </xf>
    <xf numFmtId="0" fontId="41" fillId="5" borderId="0" xfId="0" applyFont="1" applyFill="1" applyAlignment="1">
      <alignment vertical="top" wrapText="1"/>
    </xf>
    <xf numFmtId="0" fontId="7" fillId="5" borderId="0" xfId="0" applyFont="1" applyFill="1" applyAlignment="1">
      <alignment vertical="top"/>
    </xf>
    <xf numFmtId="0" fontId="8" fillId="13"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54" fillId="0" borderId="0" xfId="0" applyFont="1" applyAlignment="1">
      <alignment vertical="center"/>
    </xf>
    <xf numFmtId="0" fontId="1" fillId="0" borderId="0" xfId="22" applyFont="1" applyAlignment="1">
      <alignment vertical="top"/>
    </xf>
    <xf numFmtId="0" fontId="1" fillId="0" borderId="1" xfId="22" applyFont="1" applyBorder="1"/>
    <xf numFmtId="0" fontId="54" fillId="0" borderId="1" xfId="0" applyFont="1" applyBorder="1" applyAlignment="1">
      <alignment vertical="center"/>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4" fillId="5" borderId="19" xfId="0" applyNumberFormat="1" applyFont="1" applyFill="1" applyBorder="1" applyAlignment="1">
      <alignment vertical="top"/>
    </xf>
    <xf numFmtId="3" fontId="64" fillId="5" borderId="23" xfId="0" applyNumberFormat="1" applyFont="1" applyFill="1" applyBorder="1" applyAlignment="1">
      <alignment vertical="top"/>
    </xf>
    <xf numFmtId="1" fontId="64"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4" fillId="5" borderId="1" xfId="17" applyNumberFormat="1" applyFont="1" applyFill="1" applyBorder="1"/>
    <xf numFmtId="4" fontId="54" fillId="5" borderId="1" xfId="17" applyNumberFormat="1" applyFont="1" applyFill="1" applyBorder="1" applyAlignment="1">
      <alignment vertical="top"/>
    </xf>
    <xf numFmtId="4" fontId="54" fillId="0" borderId="1" xfId="17" applyNumberFormat="1" applyFont="1" applyBorder="1"/>
    <xf numFmtId="4" fontId="54" fillId="0" borderId="1" xfId="0" applyNumberFormat="1" applyFont="1" applyBorder="1"/>
    <xf numFmtId="0" fontId="84" fillId="5" borderId="0" xfId="9" applyFont="1" applyFill="1" applyAlignment="1">
      <alignment horizontal="justify" vertical="top"/>
    </xf>
    <xf numFmtId="0" fontId="83" fillId="5" borderId="0" xfId="9" applyFont="1" applyFill="1" applyAlignment="1">
      <alignment horizontal="justify" vertical="top"/>
    </xf>
    <xf numFmtId="4" fontId="85" fillId="2" borderId="1" xfId="0" applyNumberFormat="1" applyFont="1" applyFill="1" applyBorder="1" applyAlignment="1">
      <alignment horizontal="center" vertical="center" wrapText="1"/>
    </xf>
    <xf numFmtId="0" fontId="47" fillId="5" borderId="14" xfId="9" applyFont="1" applyFill="1" applyBorder="1" applyAlignment="1">
      <alignment horizontal="left" vertical="top" wrapText="1"/>
    </xf>
    <xf numFmtId="0" fontId="11" fillId="14" borderId="1" xfId="9" applyFont="1" applyFill="1" applyBorder="1" applyAlignment="1">
      <alignment horizontal="justify" vertical="top" wrapText="1"/>
    </xf>
    <xf numFmtId="0" fontId="7" fillId="5" borderId="1" xfId="9" applyFill="1" applyBorder="1" applyAlignment="1">
      <alignment horizontal="justify" vertical="top" wrapText="1"/>
    </xf>
    <xf numFmtId="0" fontId="22"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7"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70" fillId="5" borderId="0" xfId="9" applyFont="1" applyFill="1" applyAlignment="1">
      <alignment horizontal="justify" vertical="top" wrapText="1"/>
    </xf>
    <xf numFmtId="0" fontId="87"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70"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4" fillId="0" borderId="1" xfId="0" applyFont="1" applyBorder="1" applyAlignment="1">
      <alignment horizontal="justify" vertical="center"/>
    </xf>
    <xf numFmtId="0" fontId="24" fillId="5" borderId="24" xfId="0" applyFont="1" applyFill="1" applyBorder="1" applyAlignment="1">
      <alignment vertical="top" wrapText="1"/>
    </xf>
    <xf numFmtId="49" fontId="1" fillId="17" borderId="1" xfId="0" applyNumberFormat="1" applyFont="1" applyFill="1" applyBorder="1" applyAlignment="1" applyProtection="1">
      <alignment vertical="top" wrapText="1"/>
      <protection locked="0"/>
    </xf>
    <xf numFmtId="14" fontId="7" fillId="3" borderId="15" xfId="0" applyNumberFormat="1" applyFont="1" applyFill="1" applyBorder="1" applyAlignment="1" applyProtection="1">
      <alignment horizontal="center"/>
      <protection locked="0"/>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5" fillId="8" borderId="0" xfId="0" applyNumberFormat="1" applyFont="1" applyFill="1" applyAlignment="1">
      <alignment horizontal="center"/>
    </xf>
    <xf numFmtId="164" fontId="75" fillId="8" borderId="0" xfId="0" applyNumberFormat="1" applyFont="1" applyFill="1" applyAlignment="1">
      <alignment horizontal="center"/>
    </xf>
    <xf numFmtId="0" fontId="20"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2" fillId="3" borderId="31" xfId="0" applyNumberFormat="1" applyFont="1" applyFill="1" applyBorder="1"/>
    <xf numFmtId="4" fontId="22" fillId="3" borderId="32" xfId="0" applyNumberFormat="1" applyFont="1" applyFill="1" applyBorder="1"/>
    <xf numFmtId="4" fontId="76" fillId="5" borderId="0" xfId="0" applyNumberFormat="1" applyFont="1" applyFill="1" applyAlignment="1">
      <alignment horizontal="left" vertical="top" wrapText="1"/>
    </xf>
    <xf numFmtId="0" fontId="76"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wrapText="1"/>
    </xf>
    <xf numFmtId="0" fontId="7" fillId="3" borderId="0" xfId="0" applyFont="1" applyFill="1" applyAlignment="1">
      <alignment vertical="top" wrapText="1"/>
    </xf>
    <xf numFmtId="0" fontId="77" fillId="4" borderId="33" xfId="0" applyFont="1" applyFill="1" applyBorder="1" applyAlignment="1">
      <alignment horizontal="center" vertical="center" wrapText="1"/>
    </xf>
    <xf numFmtId="0" fontId="77" fillId="4" borderId="34" xfId="0" applyFont="1" applyFill="1" applyBorder="1" applyAlignment="1">
      <alignment horizontal="center" vertical="center" wrapText="1"/>
    </xf>
    <xf numFmtId="4" fontId="22" fillId="11" borderId="35" xfId="0" applyNumberFormat="1" applyFont="1" applyFill="1" applyBorder="1" applyAlignment="1">
      <alignment horizontal="right" vertical="center"/>
    </xf>
    <xf numFmtId="4" fontId="22" fillId="11" borderId="36" xfId="0" applyNumberFormat="1" applyFont="1" applyFill="1" applyBorder="1" applyAlignment="1">
      <alignment horizontal="right" vertical="center"/>
    </xf>
    <xf numFmtId="4" fontId="22" fillId="3" borderId="37" xfId="0" applyNumberFormat="1" applyFont="1" applyFill="1" applyBorder="1"/>
    <xf numFmtId="4" fontId="22"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7" fillId="3" borderId="0" xfId="0" applyFont="1" applyFill="1" applyAlignment="1">
      <alignment horizontal="center" wrapText="1"/>
    </xf>
    <xf numFmtId="164" fontId="78" fillId="8" borderId="0" xfId="0" applyNumberFormat="1" applyFont="1" applyFill="1" applyAlignment="1">
      <alignment horizontal="center"/>
    </xf>
    <xf numFmtId="2" fontId="78" fillId="8" borderId="0" xfId="0" applyNumberFormat="1" applyFont="1" applyFill="1" applyAlignment="1">
      <alignment horizontal="center"/>
    </xf>
    <xf numFmtId="0" fontId="67" fillId="3" borderId="0" xfId="0" applyFont="1" applyFill="1" applyAlignment="1">
      <alignment horizontal="center"/>
    </xf>
    <xf numFmtId="0" fontId="79" fillId="15" borderId="13" xfId="0" applyFont="1" applyFill="1" applyBorder="1" applyAlignment="1">
      <alignment horizontal="center" vertical="center" wrapText="1"/>
    </xf>
    <xf numFmtId="0" fontId="79" fillId="15" borderId="29" xfId="0" applyFont="1" applyFill="1" applyBorder="1" applyAlignment="1">
      <alignment horizontal="center" vertical="center" wrapText="1"/>
    </xf>
    <xf numFmtId="0" fontId="79" fillId="15" borderId="26" xfId="0" applyFont="1" applyFill="1" applyBorder="1" applyAlignment="1">
      <alignment horizontal="center" vertical="center" wrapText="1"/>
    </xf>
    <xf numFmtId="0" fontId="0" fillId="5" borderId="0" xfId="0" applyFill="1" applyAlignment="1">
      <alignment horizontal="center" vertical="top" wrapText="1"/>
    </xf>
    <xf numFmtId="0" fontId="64" fillId="5" borderId="15" xfId="0" applyFont="1" applyFill="1" applyBorder="1" applyAlignment="1">
      <alignment horizontal="center" vertical="center" wrapText="1"/>
    </xf>
    <xf numFmtId="0" fontId="80" fillId="16" borderId="0" xfId="0" applyFont="1" applyFill="1" applyAlignment="1">
      <alignment horizontal="center" vertical="center" wrapText="1"/>
    </xf>
    <xf numFmtId="0" fontId="80" fillId="16" borderId="0" xfId="0" applyFont="1" applyFill="1" applyAlignment="1">
      <alignment horizontal="center" vertical="center"/>
    </xf>
    <xf numFmtId="0" fontId="81" fillId="5" borderId="0" xfId="0" applyFont="1" applyFill="1" applyAlignment="1">
      <alignment horizontal="center"/>
    </xf>
    <xf numFmtId="0" fontId="0" fillId="5" borderId="0" xfId="0" applyFill="1" applyAlignment="1">
      <alignment horizontal="justify" vertical="top" wrapText="1"/>
    </xf>
    <xf numFmtId="0" fontId="52" fillId="11" borderId="13" xfId="0" applyFont="1" applyFill="1" applyBorder="1" applyAlignment="1" applyProtection="1">
      <alignment horizontal="justify" vertical="top" wrapText="1"/>
      <protection locked="0"/>
    </xf>
    <xf numFmtId="0" fontId="52"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4"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87" noThreeD="1" sel="33" val="1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biz.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2"/>
  <sheetViews>
    <sheetView showGridLines="0" zoomScaleNormal="100" workbookViewId="0"/>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s="18" customFormat="1" ht="46.75" customHeight="1" x14ac:dyDescent="0.15">
      <c r="A1" s="307" t="s">
        <v>0</v>
      </c>
      <c r="C1" s="317"/>
      <c r="D1" s="317"/>
    </row>
    <row r="2" spans="1:4" s="18" customFormat="1" ht="19.25" customHeight="1" x14ac:dyDescent="0.15">
      <c r="A2" s="17"/>
      <c r="C2" s="205"/>
      <c r="D2" s="205"/>
    </row>
    <row r="3" spans="1:4" s="18" customFormat="1" ht="20.5" customHeight="1" x14ac:dyDescent="0.15">
      <c r="A3" s="267" t="s">
        <v>1</v>
      </c>
      <c r="C3" s="205"/>
      <c r="D3" s="205"/>
    </row>
    <row r="4" spans="1:4" s="18" customFormat="1" ht="15" customHeight="1" x14ac:dyDescent="0.15">
      <c r="A4" s="268" t="s">
        <v>2</v>
      </c>
      <c r="C4" s="205"/>
      <c r="D4" s="205"/>
    </row>
    <row r="5" spans="1:4" s="18" customFormat="1" ht="15" customHeight="1" x14ac:dyDescent="0.15">
      <c r="A5" s="268" t="s">
        <v>3</v>
      </c>
      <c r="C5" s="205"/>
      <c r="D5" s="205"/>
    </row>
    <row r="6" spans="1:4" s="18" customFormat="1" ht="28" x14ac:dyDescent="0.15">
      <c r="A6" s="268" t="s">
        <v>1355</v>
      </c>
      <c r="C6" s="205"/>
      <c r="D6" s="205"/>
    </row>
    <row r="7" spans="1:4" s="18" customFormat="1" ht="15" customHeight="1" x14ac:dyDescent="0.15">
      <c r="A7" s="295" t="s">
        <v>4</v>
      </c>
      <c r="C7" s="205"/>
      <c r="D7" s="205"/>
    </row>
    <row r="8" spans="1:4" s="18" customFormat="1" ht="15" customHeight="1" x14ac:dyDescent="0.15">
      <c r="A8" s="269" t="s">
        <v>1356</v>
      </c>
      <c r="C8" s="205"/>
      <c r="D8" s="205"/>
    </row>
    <row r="9" spans="1:4" s="18" customFormat="1" ht="15" customHeight="1" x14ac:dyDescent="0.15">
      <c r="A9" s="269" t="s">
        <v>1357</v>
      </c>
      <c r="C9" s="205"/>
      <c r="D9" s="205"/>
    </row>
    <row r="10" spans="1:4" s="18" customFormat="1" ht="15.75" customHeight="1" x14ac:dyDescent="0.15">
      <c r="A10" s="295" t="s">
        <v>1358</v>
      </c>
      <c r="C10" s="205"/>
      <c r="D10" s="205"/>
    </row>
    <row r="11" spans="1:4" s="18" customFormat="1" ht="42.75" customHeight="1" x14ac:dyDescent="0.15">
      <c r="A11" s="295" t="s">
        <v>1359</v>
      </c>
      <c r="C11" s="205"/>
      <c r="D11" s="205"/>
    </row>
    <row r="12" spans="1:4" s="18" customFormat="1" ht="20.5" customHeight="1" x14ac:dyDescent="0.15">
      <c r="A12" s="303" t="s">
        <v>1378</v>
      </c>
      <c r="C12" s="205"/>
      <c r="D12" s="205"/>
    </row>
    <row r="13" spans="1:4" s="18" customFormat="1" ht="23.5" customHeight="1" x14ac:dyDescent="0.15">
      <c r="A13" s="308"/>
      <c r="C13" s="205"/>
      <c r="D13" s="205"/>
    </row>
    <row r="14" spans="1:4" s="18" customFormat="1" ht="18" x14ac:dyDescent="0.15">
      <c r="A14" s="309" t="s">
        <v>5</v>
      </c>
      <c r="C14" s="205"/>
      <c r="D14" s="205"/>
    </row>
    <row r="15" spans="1:4" ht="16.25" customHeight="1" x14ac:dyDescent="0.15">
      <c r="A15" s="127"/>
      <c r="C15" s="21"/>
    </row>
    <row r="16" spans="1:4" ht="332" x14ac:dyDescent="0.15">
      <c r="A16" s="297" t="s">
        <v>6</v>
      </c>
      <c r="C16" s="21"/>
    </row>
    <row r="17" spans="1:4" ht="17.5" customHeight="1" x14ac:dyDescent="0.15">
      <c r="A17" s="21"/>
      <c r="C17" s="21"/>
    </row>
    <row r="18" spans="1:4" ht="226.5" customHeight="1" x14ac:dyDescent="0.15">
      <c r="A18" s="297" t="s">
        <v>7</v>
      </c>
      <c r="B18" s="257"/>
      <c r="C18" s="21"/>
    </row>
    <row r="19" spans="1:4" ht="30.75" customHeight="1" x14ac:dyDescent="0.15">
      <c r="A19" s="21"/>
      <c r="B19" s="257"/>
      <c r="C19" s="21"/>
    </row>
    <row r="20" spans="1:4" ht="26.25" customHeight="1" x14ac:dyDescent="0.15">
      <c r="A20" s="298" t="s">
        <v>8</v>
      </c>
      <c r="C20" s="21"/>
    </row>
    <row r="21" spans="1:4" ht="42" x14ac:dyDescent="0.15">
      <c r="A21" s="19" t="s">
        <v>9</v>
      </c>
      <c r="C21" s="318"/>
      <c r="D21" s="318"/>
    </row>
    <row r="22" spans="1:4" x14ac:dyDescent="0.15">
      <c r="C22" s="319"/>
      <c r="D22" s="318"/>
    </row>
    <row r="23" spans="1:4" ht="70" x14ac:dyDescent="0.15">
      <c r="A23" s="23" t="s">
        <v>1379</v>
      </c>
      <c r="C23" s="255"/>
      <c r="D23" s="256"/>
    </row>
    <row r="24" spans="1:4" ht="12.75" customHeight="1" x14ac:dyDescent="0.15">
      <c r="C24" s="315"/>
      <c r="D24" s="316"/>
    </row>
    <row r="25" spans="1:4" ht="29.5" customHeight="1" x14ac:dyDescent="0.15">
      <c r="A25" s="23" t="s">
        <v>10</v>
      </c>
    </row>
    <row r="26" spans="1:4" ht="13.75" customHeight="1" x14ac:dyDescent="0.15"/>
    <row r="27" spans="1:4" ht="28" x14ac:dyDescent="0.15">
      <c r="A27" s="19" t="s">
        <v>11</v>
      </c>
      <c r="B27" s="261"/>
    </row>
    <row r="28" spans="1:4" x14ac:dyDescent="0.15">
      <c r="A28" s="20"/>
    </row>
    <row r="29" spans="1:4" ht="42" x14ac:dyDescent="0.15">
      <c r="A29" s="23" t="s">
        <v>12</v>
      </c>
    </row>
    <row r="30" spans="1:4" ht="12.75" customHeight="1" x14ac:dyDescent="0.15"/>
    <row r="31" spans="1:4" ht="28" x14ac:dyDescent="0.15">
      <c r="A31" s="19" t="s">
        <v>1360</v>
      </c>
    </row>
    <row r="32" spans="1:4" ht="12.75" customHeight="1" x14ac:dyDescent="0.15"/>
    <row r="33" spans="1:3" ht="15.75" customHeight="1" x14ac:dyDescent="0.15">
      <c r="A33" s="19" t="s">
        <v>1361</v>
      </c>
    </row>
    <row r="34" spans="1:3" ht="12.75" customHeight="1" x14ac:dyDescent="0.15"/>
    <row r="35" spans="1:3" ht="56" x14ac:dyDescent="0.15">
      <c r="A35" s="19" t="s">
        <v>1363</v>
      </c>
    </row>
    <row r="36" spans="1:3" ht="12" customHeight="1" x14ac:dyDescent="0.15"/>
    <row r="37" spans="1:3" ht="28" x14ac:dyDescent="0.15">
      <c r="A37" s="271" t="s">
        <v>1362</v>
      </c>
    </row>
    <row r="39" spans="1:3" ht="84" x14ac:dyDescent="0.15">
      <c r="A39" s="23" t="s">
        <v>1364</v>
      </c>
    </row>
    <row r="40" spans="1:3" ht="12.75" customHeight="1" x14ac:dyDescent="0.15"/>
    <row r="41" spans="1:3" ht="28" x14ac:dyDescent="0.15">
      <c r="A41" s="19" t="s">
        <v>13</v>
      </c>
    </row>
    <row r="42" spans="1:3" ht="12.75" customHeight="1" x14ac:dyDescent="0.15"/>
    <row r="43" spans="1:3" ht="81.75" customHeight="1" x14ac:dyDescent="0.15">
      <c r="A43" s="293" t="s">
        <v>14</v>
      </c>
      <c r="C43" s="22"/>
    </row>
    <row r="44" spans="1:3" ht="64.5" customHeight="1" x14ac:dyDescent="0.15">
      <c r="A44" s="299" t="s">
        <v>1365</v>
      </c>
      <c r="C44" s="22"/>
    </row>
    <row r="45" spans="1:3" ht="12.75" customHeight="1" x14ac:dyDescent="0.15">
      <c r="A45" s="292"/>
      <c r="C45" s="22"/>
    </row>
    <row r="46" spans="1:3" ht="41.5" customHeight="1" x14ac:dyDescent="0.15">
      <c r="A46" s="300" t="s">
        <v>15</v>
      </c>
      <c r="C46" s="22"/>
    </row>
    <row r="47" spans="1:3" ht="11.5" customHeight="1" x14ac:dyDescent="0.15"/>
    <row r="48" spans="1:3" ht="14" x14ac:dyDescent="0.15">
      <c r="A48" s="301" t="s">
        <v>1366</v>
      </c>
    </row>
    <row r="49" spans="1:1" ht="12" customHeight="1" x14ac:dyDescent="0.15"/>
    <row r="50" spans="1:1" ht="42" x14ac:dyDescent="0.15">
      <c r="A50" s="19" t="s">
        <v>1367</v>
      </c>
    </row>
    <row r="51" spans="1:1" ht="12.75" customHeight="1" x14ac:dyDescent="0.15"/>
    <row r="52" spans="1:1" ht="84" x14ac:dyDescent="0.15">
      <c r="A52" s="19" t="s">
        <v>1368</v>
      </c>
    </row>
    <row r="53" spans="1:1" ht="12.75" customHeight="1" x14ac:dyDescent="0.15"/>
    <row r="54" spans="1:1" ht="42" x14ac:dyDescent="0.15">
      <c r="A54" s="19" t="s">
        <v>1369</v>
      </c>
    </row>
    <row r="56" spans="1:1" ht="14" x14ac:dyDescent="0.15">
      <c r="A56" s="19" t="s">
        <v>16</v>
      </c>
    </row>
    <row r="58" spans="1:1" ht="14" x14ac:dyDescent="0.15">
      <c r="A58" s="19" t="s">
        <v>17</v>
      </c>
    </row>
    <row r="60" spans="1:1" ht="121.75" customHeight="1" x14ac:dyDescent="0.15">
      <c r="A60" s="23" t="s">
        <v>1370</v>
      </c>
    </row>
    <row r="61" spans="1:1" ht="12.75" customHeight="1" x14ac:dyDescent="0.15">
      <c r="A61" s="23"/>
    </row>
    <row r="62" spans="1:1" ht="14.25" customHeight="1" x14ac:dyDescent="0.15">
      <c r="A62" s="19" t="s">
        <v>18</v>
      </c>
    </row>
    <row r="63" spans="1:1" ht="28" x14ac:dyDescent="0.15">
      <c r="A63" s="19" t="s">
        <v>19</v>
      </c>
    </row>
    <row r="64" spans="1:1" ht="28" customHeight="1" x14ac:dyDescent="0.15">
      <c r="A64" s="19" t="s">
        <v>1371</v>
      </c>
    </row>
    <row r="66" spans="1:1" ht="93.75" customHeight="1" x14ac:dyDescent="0.15">
      <c r="A66" s="23" t="s">
        <v>20</v>
      </c>
    </row>
    <row r="68" spans="1:1" ht="18" x14ac:dyDescent="0.15">
      <c r="A68" s="258" t="s">
        <v>21</v>
      </c>
    </row>
    <row r="70" spans="1:1" ht="174.75" customHeight="1" x14ac:dyDescent="0.15">
      <c r="A70" s="259" t="s">
        <v>22</v>
      </c>
    </row>
    <row r="71" spans="1:1" ht="13.25" customHeight="1" x14ac:dyDescent="0.15">
      <c r="A71" s="259"/>
    </row>
    <row r="72" spans="1:1" ht="173.5" customHeight="1" x14ac:dyDescent="0.15">
      <c r="A72" s="310" t="s">
        <v>1389</v>
      </c>
    </row>
    <row r="73" spans="1:1" ht="42" x14ac:dyDescent="0.15">
      <c r="A73" s="23" t="s">
        <v>1390</v>
      </c>
    </row>
    <row r="74" spans="1:1" ht="14" x14ac:dyDescent="0.15">
      <c r="A74" s="25" t="s">
        <v>23</v>
      </c>
    </row>
    <row r="75" spans="1:1" ht="61.75" customHeight="1" x14ac:dyDescent="0.15">
      <c r="A75" s="23" t="s">
        <v>24</v>
      </c>
    </row>
    <row r="76" spans="1:1" ht="28.5" customHeight="1" x14ac:dyDescent="0.15">
      <c r="A76" s="23" t="s">
        <v>25</v>
      </c>
    </row>
    <row r="77" spans="1:1" ht="14" x14ac:dyDescent="0.15">
      <c r="A77" s="128" t="s">
        <v>26</v>
      </c>
    </row>
    <row r="78" spans="1:1" ht="14" x14ac:dyDescent="0.15">
      <c r="A78" s="129" t="s">
        <v>27</v>
      </c>
    </row>
    <row r="79" spans="1:1" ht="14" x14ac:dyDescent="0.15">
      <c r="A79" s="129" t="s">
        <v>28</v>
      </c>
    </row>
    <row r="80" spans="1:1" ht="14" x14ac:dyDescent="0.15">
      <c r="A80" s="129" t="s">
        <v>29</v>
      </c>
    </row>
    <row r="81" spans="1:2" ht="14" x14ac:dyDescent="0.15">
      <c r="A81" s="130" t="s">
        <v>30</v>
      </c>
    </row>
    <row r="82" spans="1:2" ht="14" x14ac:dyDescent="0.15">
      <c r="A82" s="129" t="s">
        <v>31</v>
      </c>
    </row>
    <row r="83" spans="1:2" ht="14" x14ac:dyDescent="0.15">
      <c r="A83" s="130" t="s">
        <v>32</v>
      </c>
    </row>
    <row r="84" spans="1:2" ht="14" x14ac:dyDescent="0.15">
      <c r="A84" s="129" t="s">
        <v>33</v>
      </c>
    </row>
    <row r="85" spans="1:2" ht="14" x14ac:dyDescent="0.15">
      <c r="A85" s="131" t="s">
        <v>34</v>
      </c>
    </row>
    <row r="86" spans="1:2" x14ac:dyDescent="0.15">
      <c r="A86" s="24"/>
    </row>
    <row r="87" spans="1:2" ht="18" x14ac:dyDescent="0.15">
      <c r="A87" s="304" t="s">
        <v>35</v>
      </c>
    </row>
    <row r="89" spans="1:2" ht="14" x14ac:dyDescent="0.15">
      <c r="A89" s="260" t="s">
        <v>36</v>
      </c>
    </row>
    <row r="90" spans="1:2" ht="14" x14ac:dyDescent="0.15">
      <c r="A90" s="23" t="s">
        <v>37</v>
      </c>
    </row>
    <row r="91" spans="1:2" ht="14" x14ac:dyDescent="0.15">
      <c r="A91" s="25" t="s">
        <v>23</v>
      </c>
    </row>
    <row r="92" spans="1:2" ht="14" x14ac:dyDescent="0.15">
      <c r="A92" s="23" t="s">
        <v>38</v>
      </c>
      <c r="B92" s="262"/>
    </row>
    <row r="93" spans="1:2" x14ac:dyDescent="0.15">
      <c r="A93" s="23"/>
    </row>
    <row r="94" spans="1:2" ht="14" x14ac:dyDescent="0.15">
      <c r="A94" s="260" t="s">
        <v>39</v>
      </c>
    </row>
    <row r="95" spans="1:2" ht="56" x14ac:dyDescent="0.15">
      <c r="A95" s="23" t="s">
        <v>1380</v>
      </c>
    </row>
    <row r="96" spans="1:2" x14ac:dyDescent="0.15">
      <c r="A96" s="23"/>
    </row>
    <row r="97" spans="1:4" ht="14" x14ac:dyDescent="0.15">
      <c r="A97" s="260" t="s">
        <v>40</v>
      </c>
    </row>
    <row r="98" spans="1:4" ht="68.5" customHeight="1" x14ac:dyDescent="0.15">
      <c r="A98" s="23" t="s">
        <v>1381</v>
      </c>
    </row>
    <row r="99" spans="1:4" x14ac:dyDescent="0.15">
      <c r="A99" s="23"/>
    </row>
    <row r="100" spans="1:4" ht="14" x14ac:dyDescent="0.15">
      <c r="A100" s="260" t="s">
        <v>41</v>
      </c>
    </row>
    <row r="101" spans="1:4" ht="84" x14ac:dyDescent="0.15">
      <c r="A101" s="23" t="s">
        <v>1382</v>
      </c>
    </row>
    <row r="102" spans="1:4" x14ac:dyDescent="0.15">
      <c r="A102" s="23"/>
    </row>
    <row r="103" spans="1:4" ht="14" x14ac:dyDescent="0.15">
      <c r="A103" s="296" t="s">
        <v>42</v>
      </c>
    </row>
    <row r="104" spans="1:4" ht="56" x14ac:dyDescent="0.15">
      <c r="A104" s="23" t="s">
        <v>1383</v>
      </c>
    </row>
    <row r="105" spans="1:4" x14ac:dyDescent="0.15">
      <c r="A105" s="23"/>
      <c r="B105" s="20" t="s">
        <v>43</v>
      </c>
    </row>
    <row r="106" spans="1:4" ht="14" x14ac:dyDescent="0.15">
      <c r="A106" s="260" t="s">
        <v>44</v>
      </c>
    </row>
    <row r="107" spans="1:4" ht="71.25" customHeight="1" x14ac:dyDescent="0.15">
      <c r="A107" s="19" t="s">
        <v>1384</v>
      </c>
    </row>
    <row r="108" spans="1:4" ht="42" x14ac:dyDescent="0.15">
      <c r="A108" s="19" t="s">
        <v>1374</v>
      </c>
    </row>
    <row r="109" spans="1:4" ht="28" x14ac:dyDescent="0.15">
      <c r="A109" s="19" t="s">
        <v>45</v>
      </c>
    </row>
    <row r="110" spans="1:4" ht="10.5" customHeight="1" x14ac:dyDescent="0.15">
      <c r="D110" s="20" t="s">
        <v>43</v>
      </c>
    </row>
    <row r="111" spans="1:4" ht="99.75" customHeight="1" x14ac:dyDescent="0.15">
      <c r="A111" s="23" t="s">
        <v>1373</v>
      </c>
    </row>
    <row r="112" spans="1:4" ht="28" x14ac:dyDescent="0.15">
      <c r="A112" s="19" t="s">
        <v>1372</v>
      </c>
    </row>
    <row r="114" spans="1:2" ht="196" x14ac:dyDescent="0.15">
      <c r="A114" s="23" t="s">
        <v>1385</v>
      </c>
    </row>
    <row r="115" spans="1:2" ht="11.25" customHeight="1" x14ac:dyDescent="0.15">
      <c r="A115" s="270"/>
      <c r="B115" s="257"/>
    </row>
    <row r="116" spans="1:2" ht="14" x14ac:dyDescent="0.15">
      <c r="A116" s="260" t="s">
        <v>46</v>
      </c>
    </row>
    <row r="117" spans="1:2" ht="32.5" customHeight="1" x14ac:dyDescent="0.15">
      <c r="A117" s="23" t="s">
        <v>47</v>
      </c>
    </row>
    <row r="118" spans="1:2" x14ac:dyDescent="0.15">
      <c r="A118" s="23"/>
    </row>
    <row r="119" spans="1:2" ht="14" x14ac:dyDescent="0.15">
      <c r="A119" s="260" t="s">
        <v>48</v>
      </c>
    </row>
    <row r="120" spans="1:2" ht="12" customHeight="1" x14ac:dyDescent="0.15">
      <c r="A120" s="23" t="s">
        <v>49</v>
      </c>
    </row>
    <row r="121" spans="1:2" ht="3" hidden="1" customHeight="1" x14ac:dyDescent="0.15">
      <c r="A121" s="23"/>
    </row>
    <row r="122" spans="1:2" ht="14" x14ac:dyDescent="0.15">
      <c r="A122" s="23" t="s">
        <v>50</v>
      </c>
    </row>
    <row r="123" spans="1:2" ht="28" x14ac:dyDescent="0.15">
      <c r="A123" s="23" t="s">
        <v>51</v>
      </c>
    </row>
    <row r="124" spans="1:2" ht="14" x14ac:dyDescent="0.15">
      <c r="A124" s="23" t="s">
        <v>52</v>
      </c>
    </row>
    <row r="125" spans="1:2" ht="28" x14ac:dyDescent="0.15">
      <c r="A125" s="23" t="s">
        <v>53</v>
      </c>
    </row>
    <row r="126" spans="1:2" ht="42" x14ac:dyDescent="0.15">
      <c r="A126" s="23" t="s">
        <v>54</v>
      </c>
    </row>
    <row r="127" spans="1:2" ht="33.75" customHeight="1" x14ac:dyDescent="0.15">
      <c r="A127" s="23" t="s">
        <v>1386</v>
      </c>
    </row>
    <row r="128" spans="1:2" ht="12.75" customHeight="1" x14ac:dyDescent="0.15">
      <c r="A128" s="306" t="s">
        <v>23</v>
      </c>
    </row>
    <row r="129" spans="1:1" ht="15.75" customHeight="1" x14ac:dyDescent="0.15">
      <c r="A129" s="305" t="s">
        <v>55</v>
      </c>
    </row>
    <row r="130" spans="1:1" ht="12.75" customHeight="1" x14ac:dyDescent="0.15">
      <c r="A130" s="23"/>
    </row>
    <row r="131" spans="1:1" ht="14" x14ac:dyDescent="0.15">
      <c r="A131" s="296" t="s">
        <v>56</v>
      </c>
    </row>
    <row r="132" spans="1:1" ht="40.75" customHeight="1" x14ac:dyDescent="0.15">
      <c r="A132" s="23" t="s">
        <v>1375</v>
      </c>
    </row>
    <row r="133" spans="1:1" ht="61.5" customHeight="1" x14ac:dyDescent="0.15">
      <c r="A133" s="302" t="s">
        <v>1387</v>
      </c>
    </row>
    <row r="134" spans="1:1" ht="14" x14ac:dyDescent="0.15">
      <c r="A134" s="260" t="s">
        <v>1388</v>
      </c>
    </row>
    <row r="135" spans="1:1" ht="112" x14ac:dyDescent="0.15">
      <c r="A135" s="302" t="s">
        <v>1376</v>
      </c>
    </row>
    <row r="136" spans="1:1" x14ac:dyDescent="0.15">
      <c r="A136"/>
    </row>
    <row r="137" spans="1:1" ht="71.5" customHeight="1" x14ac:dyDescent="0.15">
      <c r="A137" s="301" t="s">
        <v>1377</v>
      </c>
    </row>
    <row r="142" spans="1:1" x14ac:dyDescent="0.15">
      <c r="A142" s="24"/>
    </row>
  </sheetData>
  <sheetProtection sheet="1" selectLockedCells="1" selectUnlockedCells="1"/>
  <mergeCells count="4">
    <mergeCell ref="C24:D24"/>
    <mergeCell ref="C1:D1"/>
    <mergeCell ref="C21:D21"/>
    <mergeCell ref="C22:D22"/>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9"/>
  <sheetViews>
    <sheetView zoomScaleNormal="100" workbookViewId="0">
      <selection activeCell="F6" sqref="F6"/>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70" t="str">
        <f>Spolu!C3&amp;", "&amp;Spolu!C6</f>
        <v>Slovenská volejbalová federácia, Kalinčiakova 33, Bratislava, 831 04</v>
      </c>
      <c r="B1" s="370"/>
      <c r="C1" s="370"/>
      <c r="N1" s="137" t="str">
        <f>O1&amp;" - "&amp;P1</f>
        <v>a - príspevok uznaným športom</v>
      </c>
      <c r="O1" s="137" t="s">
        <v>338</v>
      </c>
      <c r="P1" s="137" t="str">
        <f>Spolu!B17</f>
        <v>príspevok uznaným športom</v>
      </c>
    </row>
    <row r="2" spans="1:16" x14ac:dyDescent="0.15">
      <c r="N2" s="137" t="str">
        <f t="shared" ref="N2:N19" si="0">O2&amp;" - "&amp;P2</f>
        <v>b - príspevok Slovenskému olympijskému a športovému výboru</v>
      </c>
      <c r="O2" s="137" t="s">
        <v>340</v>
      </c>
      <c r="P2" s="137" t="str">
        <f>Spolu!B18</f>
        <v>príspevok Slovenskému olympijskému a športovému výboru</v>
      </c>
    </row>
    <row r="3" spans="1:16" x14ac:dyDescent="0.15">
      <c r="E3" s="371" t="s">
        <v>1275</v>
      </c>
      <c r="F3" s="372"/>
      <c r="N3" s="137" t="str">
        <f t="shared" si="0"/>
        <v>c - príspevok Slovenskému paralympijskému výboru</v>
      </c>
      <c r="O3" s="137" t="s">
        <v>342</v>
      </c>
      <c r="P3" s="137" t="str">
        <f>Spolu!B19</f>
        <v>príspevok Slovenskému paralympijskému výboru</v>
      </c>
    </row>
    <row r="4" spans="1:16" ht="45.75" customHeight="1" x14ac:dyDescent="0.15">
      <c r="E4" s="372"/>
      <c r="F4" s="372"/>
      <c r="N4" s="137" t="str">
        <f t="shared" si="0"/>
        <v>d - príspevok športovcom top tímu</v>
      </c>
      <c r="O4" s="137" t="s">
        <v>344</v>
      </c>
      <c r="P4" s="137" t="str">
        <f>Spolu!B20</f>
        <v>príspevok športovcom top tímu</v>
      </c>
    </row>
    <row r="5" spans="1:16" ht="30.75" customHeight="1" x14ac:dyDescent="0.15">
      <c r="C5" s="272" t="s">
        <v>1276</v>
      </c>
      <c r="N5" s="137" t="str">
        <f t="shared" si="0"/>
        <v>e - organizácia významnej súťaže alebo účasť na významnej súťaži podľa § 3 písm. h) vrátane prípravy na túto súťaž</v>
      </c>
      <c r="O5" s="137" t="s">
        <v>346</v>
      </c>
      <c r="P5" s="137" t="str">
        <f>Spolu!B21</f>
        <v>organizácia významnej súťaže alebo účasť na významnej súťaži podľa § 3 písm. h) vrátane prípravy na túto súťaž</v>
      </c>
    </row>
    <row r="6" spans="1:16" ht="34" x14ac:dyDescent="0.15">
      <c r="C6" s="138" t="s">
        <v>1277</v>
      </c>
      <c r="E6" s="140" t="s">
        <v>1278</v>
      </c>
      <c r="F6" s="149"/>
      <c r="N6" s="137" t="str">
        <f t="shared" si="0"/>
        <v>f - plnenie úloh verejného záujmu v športe</v>
      </c>
      <c r="O6" s="137" t="s">
        <v>348</v>
      </c>
      <c r="P6" s="137" t="str">
        <f>Spolu!B22</f>
        <v>plnenie úloh verejného záujmu v športe</v>
      </c>
    </row>
    <row r="7" spans="1:16" ht="17" x14ac:dyDescent="0.15">
      <c r="C7" s="138" t="s">
        <v>1280</v>
      </c>
      <c r="E7" s="140" t="s">
        <v>1281</v>
      </c>
      <c r="F7" s="150"/>
      <c r="N7" s="137" t="str">
        <f t="shared" si="0"/>
        <v>g - rozvoj športov, ktoré nie sú uznanými podľa zákona č. 440/2015 Z. z.</v>
      </c>
      <c r="O7" s="137" t="s">
        <v>350</v>
      </c>
      <c r="P7" s="137" t="str">
        <f>Spolu!B23</f>
        <v>rozvoj športov, ktoré nie sú uznanými podľa zákona č. 440/2015 Z. z.</v>
      </c>
    </row>
    <row r="8" spans="1:16" ht="17" x14ac:dyDescent="0.15">
      <c r="C8" s="138" t="s">
        <v>1283</v>
      </c>
      <c r="E8" s="140" t="s">
        <v>1284</v>
      </c>
      <c r="F8" s="151"/>
      <c r="N8" s="137" t="str">
        <f t="shared" si="0"/>
        <v>h - podpora a rozvoj turistických a cykloturistických trás</v>
      </c>
      <c r="O8" s="137" t="s">
        <v>352</v>
      </c>
      <c r="P8" s="137" t="str">
        <f>Spolu!B24</f>
        <v>podpora a rozvoj turistických a cykloturistických trás</v>
      </c>
    </row>
    <row r="9" spans="1:16" x14ac:dyDescent="0.15">
      <c r="C9" s="273"/>
      <c r="E9" s="140" t="s">
        <v>1306</v>
      </c>
      <c r="F9" s="151"/>
      <c r="N9" s="137" t="str">
        <f t="shared" si="0"/>
        <v>i - finančné odmeny športovcom a trénerom mládeže za dosiahnuté výsledky</v>
      </c>
      <c r="O9" s="137" t="s">
        <v>354</v>
      </c>
      <c r="P9" s="137" t="str">
        <f>Spolu!B25</f>
        <v>finančné odmeny športovcom a trénerom mládeže za dosiahnuté výsledky</v>
      </c>
    </row>
    <row r="10" spans="1:16" x14ac:dyDescent="0.15">
      <c r="E10" s="140" t="s">
        <v>1285</v>
      </c>
      <c r="F10" s="149"/>
      <c r="N10" s="137" t="str">
        <f t="shared" si="0"/>
        <v>j - projekty školského športu, univerzitného športu a športu pre všetkých</v>
      </c>
      <c r="O10" s="137" t="s">
        <v>356</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358</v>
      </c>
      <c r="P11" s="137" t="str">
        <f>Spolu!B27</f>
        <v>výstavba, modernizácia a rekonštrukcia športovej infraštruktúry národného významu</v>
      </c>
    </row>
    <row r="12" spans="1:16" ht="54.75" customHeight="1" x14ac:dyDescent="0.2">
      <c r="A12" s="373" t="s">
        <v>1307</v>
      </c>
      <c r="B12" s="373"/>
      <c r="C12" s="373"/>
      <c r="D12" s="138"/>
      <c r="E12" s="138"/>
      <c r="F12" s="195" t="s">
        <v>1308</v>
      </c>
      <c r="G12" s="138"/>
      <c r="N12" s="137" t="str">
        <f t="shared" si="0"/>
        <v>l - podpora zdravotne postihnutých športovcov</v>
      </c>
      <c r="O12" s="137" t="s">
        <v>360</v>
      </c>
      <c r="P12" s="137" t="str">
        <f>Spolu!B28</f>
        <v>podpora zdravotne postihnutých športovcov</v>
      </c>
    </row>
    <row r="13" spans="1:16" ht="55.5" customHeight="1" x14ac:dyDescent="0.15">
      <c r="A13" s="374"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2025.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2025. Finančné prostriedky vraciame z programu 026 Národný program rozvoja športu v SR.</v>
      </c>
      <c r="B13" s="374"/>
      <c r="C13" s="374"/>
      <c r="F13" s="195" t="s">
        <v>1399</v>
      </c>
      <c r="N13" s="137" t="str">
        <f t="shared" si="0"/>
        <v>m - organizácia tradičných športových podujatí</v>
      </c>
      <c r="O13" s="137" t="s">
        <v>362</v>
      </c>
      <c r="P13" s="137" t="str">
        <f>Spolu!B29</f>
        <v>organizácia tradičných športových podujatí</v>
      </c>
    </row>
    <row r="14" spans="1:16" ht="34.5" customHeight="1" x14ac:dyDescent="0.15">
      <c r="A14" s="139" t="s">
        <v>1291</v>
      </c>
      <c r="B14" s="375" t="s">
        <v>1309</v>
      </c>
      <c r="C14" s="376"/>
      <c r="F14" s="312"/>
      <c r="N14" s="137" t="str">
        <f t="shared" si="0"/>
        <v xml:space="preserve">n - </v>
      </c>
      <c r="O14" s="137" t="s">
        <v>364</v>
      </c>
    </row>
    <row r="15" spans="1:16" ht="34.5" customHeight="1" x14ac:dyDescent="0.15">
      <c r="A15" s="139" t="s">
        <v>1310</v>
      </c>
      <c r="B15" s="375"/>
      <c r="C15" s="376"/>
      <c r="F15" s="378"/>
      <c r="N15" s="137" t="str">
        <f t="shared" si="0"/>
        <v xml:space="preserve">o - </v>
      </c>
      <c r="O15" s="137" t="s">
        <v>365</v>
      </c>
    </row>
    <row r="16" spans="1:16" x14ac:dyDescent="0.15">
      <c r="A16" s="139" t="s">
        <v>1294</v>
      </c>
      <c r="B16" s="142">
        <f>F8</f>
        <v>0</v>
      </c>
      <c r="C16" s="137"/>
      <c r="F16" s="378"/>
      <c r="N16" s="137" t="str">
        <f t="shared" si="0"/>
        <v xml:space="preserve">p - </v>
      </c>
      <c r="O16" s="137" t="s">
        <v>366</v>
      </c>
    </row>
    <row r="17" spans="1:16" ht="32.25" customHeight="1" x14ac:dyDescent="0.15">
      <c r="A17" s="139" t="s">
        <v>1297</v>
      </c>
      <c r="B17" s="142">
        <f>F9</f>
        <v>0</v>
      </c>
      <c r="C17" s="137"/>
      <c r="F17" s="378"/>
      <c r="N17" s="137" t="str">
        <f t="shared" si="0"/>
        <v xml:space="preserve">q - </v>
      </c>
      <c r="O17" s="137" t="s">
        <v>367</v>
      </c>
    </row>
    <row r="18" spans="1:16" ht="17" thickBot="1" x14ac:dyDescent="0.2">
      <c r="B18" s="193" t="s">
        <v>1311</v>
      </c>
      <c r="C18" s="194">
        <v>31</v>
      </c>
      <c r="N18" s="137" t="str">
        <f t="shared" si="0"/>
        <v xml:space="preserve">r - </v>
      </c>
      <c r="O18" s="137" t="s">
        <v>368</v>
      </c>
    </row>
    <row r="19" spans="1:16" x14ac:dyDescent="0.15">
      <c r="B19" s="193" t="s">
        <v>1299</v>
      </c>
      <c r="C19" s="142" t="str">
        <f>Spolu!C4</f>
        <v>00688819</v>
      </c>
      <c r="F19" s="145" t="s">
        <v>1295</v>
      </c>
      <c r="G19" s="207"/>
      <c r="H19" s="146"/>
      <c r="N19" s="137" t="str">
        <f t="shared" si="0"/>
        <v xml:space="preserve"> - </v>
      </c>
    </row>
    <row r="20" spans="1:16" x14ac:dyDescent="0.15">
      <c r="A20" s="139" t="s">
        <v>396</v>
      </c>
      <c r="B20" s="143">
        <f>F6</f>
        <v>0</v>
      </c>
      <c r="C20" s="137"/>
      <c r="F20" s="147"/>
      <c r="G20" s="285"/>
      <c r="H20" s="148"/>
    </row>
    <row r="21" spans="1:16" x14ac:dyDescent="0.15">
      <c r="B21" s="137"/>
      <c r="C21" s="137"/>
      <c r="F21" s="147" t="s">
        <v>1300</v>
      </c>
      <c r="G21" s="285">
        <v>421947749446</v>
      </c>
      <c r="H21" s="148"/>
      <c r="N21" s="137" t="str">
        <f>O21&amp;" - "&amp;P21</f>
        <v>026 01 - Šport pre všetkých, školský a univerzitný šport</v>
      </c>
      <c r="O21" s="137" t="s">
        <v>317</v>
      </c>
      <c r="P21" s="137" t="s">
        <v>318</v>
      </c>
    </row>
    <row r="22" spans="1:16" x14ac:dyDescent="0.15">
      <c r="A22" s="137"/>
      <c r="B22" s="137"/>
      <c r="F22" s="147" t="s">
        <v>1301</v>
      </c>
      <c r="G22" s="285">
        <v>421947749756</v>
      </c>
      <c r="H22" s="148"/>
      <c r="N22" s="137" t="str">
        <f>O22&amp;" - "&amp;P22</f>
        <v>026 02 - Uznané športy</v>
      </c>
      <c r="O22" s="137" t="s">
        <v>319</v>
      </c>
      <c r="P22" s="137" t="s">
        <v>320</v>
      </c>
    </row>
    <row r="23" spans="1:16" ht="80.5" customHeight="1" thickBot="1" x14ac:dyDescent="0.2">
      <c r="B23" s="211"/>
      <c r="C23" s="206"/>
      <c r="E23" s="138"/>
      <c r="F23" s="208"/>
      <c r="G23" s="209"/>
      <c r="H23" s="210"/>
      <c r="N23" s="137" t="str">
        <f>O23&amp;" - "&amp;P23</f>
        <v>026 03 - Národné športové projekty</v>
      </c>
      <c r="O23" s="137" t="s">
        <v>321</v>
      </c>
      <c r="P23" s="137" t="s">
        <v>322</v>
      </c>
    </row>
    <row r="24" spans="1:16" ht="39.75" customHeight="1" x14ac:dyDescent="0.15">
      <c r="A24" s="264"/>
      <c r="B24" s="377" t="s">
        <v>1302</v>
      </c>
      <c r="C24" s="377"/>
      <c r="N24" s="137" t="str">
        <f>O24&amp;" - "&amp;P24</f>
        <v>026 04 - Športová infraštruktúra</v>
      </c>
      <c r="O24" s="137" t="s">
        <v>323</v>
      </c>
      <c r="P24" s="137" t="s">
        <v>324</v>
      </c>
    </row>
    <row r="25" spans="1:16" x14ac:dyDescent="0.15">
      <c r="N25" s="137" t="str">
        <f>O25&amp;" - "&amp;P25</f>
        <v>026 05 - Prierezové činnosti v športe</v>
      </c>
      <c r="O25" s="137" t="s">
        <v>325</v>
      </c>
      <c r="P25" s="137" t="s">
        <v>326</v>
      </c>
    </row>
    <row r="27" spans="1:16" x14ac:dyDescent="0.15">
      <c r="N27" s="137" t="s">
        <v>1312</v>
      </c>
    </row>
    <row r="28" spans="1:16" x14ac:dyDescent="0.15">
      <c r="N28" s="137" t="s">
        <v>1313</v>
      </c>
    </row>
    <row r="29" spans="1:16" x14ac:dyDescent="0.15">
      <c r="N29" s="137" t="s">
        <v>1314</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1315</v>
      </c>
    </row>
    <row r="2" spans="1:2" ht="30" customHeight="1" x14ac:dyDescent="0.15">
      <c r="A2" s="379" t="s">
        <v>1316</v>
      </c>
      <c r="B2" s="379"/>
    </row>
    <row r="3" spans="1:2" x14ac:dyDescent="0.15">
      <c r="A3" s="61" t="s">
        <v>1317</v>
      </c>
      <c r="B3" s="61" t="s">
        <v>1318</v>
      </c>
    </row>
    <row r="4" spans="1:2" x14ac:dyDescent="0.15">
      <c r="A4" s="62" t="s">
        <v>1319</v>
      </c>
      <c r="B4" s="62" t="s">
        <v>1320</v>
      </c>
    </row>
    <row r="5" spans="1:2" x14ac:dyDescent="0.15">
      <c r="A5" s="62" t="s">
        <v>1321</v>
      </c>
      <c r="B5" s="62" t="s">
        <v>1322</v>
      </c>
    </row>
    <row r="6" spans="1:2" x14ac:dyDescent="0.15">
      <c r="A6" s="62" t="s">
        <v>1323</v>
      </c>
      <c r="B6" s="62" t="s">
        <v>1324</v>
      </c>
    </row>
    <row r="7" spans="1:2" x14ac:dyDescent="0.15">
      <c r="A7" s="62" t="s">
        <v>1325</v>
      </c>
      <c r="B7" s="62" t="s">
        <v>1326</v>
      </c>
    </row>
    <row r="8" spans="1:2" x14ac:dyDescent="0.15">
      <c r="A8" s="62" t="s">
        <v>1327</v>
      </c>
      <c r="B8" s="62" t="s">
        <v>1328</v>
      </c>
    </row>
    <row r="9" spans="1:2" x14ac:dyDescent="0.15">
      <c r="A9" s="62" t="s">
        <v>1329</v>
      </c>
      <c r="B9" s="62" t="s">
        <v>1330</v>
      </c>
    </row>
    <row r="10" spans="1:2" x14ac:dyDescent="0.15">
      <c r="A10" s="62" t="s">
        <v>1331</v>
      </c>
      <c r="B10" s="62" t="s">
        <v>1332</v>
      </c>
    </row>
    <row r="11" spans="1:2" x14ac:dyDescent="0.15">
      <c r="A11" s="62" t="s">
        <v>1333</v>
      </c>
      <c r="B11" s="62" t="s">
        <v>1334</v>
      </c>
    </row>
    <row r="12" spans="1:2" x14ac:dyDescent="0.15">
      <c r="A12" s="62" t="s">
        <v>1335</v>
      </c>
      <c r="B12" s="62" t="s">
        <v>1336</v>
      </c>
    </row>
    <row r="13" spans="1:2" x14ac:dyDescent="0.15">
      <c r="A13" s="62" t="s">
        <v>1337</v>
      </c>
      <c r="B13" s="62" t="s">
        <v>1338</v>
      </c>
    </row>
    <row r="14" spans="1:2" x14ac:dyDescent="0.15">
      <c r="A14" s="62" t="s">
        <v>1339</v>
      </c>
      <c r="B14" s="62" t="s">
        <v>1340</v>
      </c>
    </row>
    <row r="15" spans="1:2" x14ac:dyDescent="0.15">
      <c r="A15" s="62" t="s">
        <v>1341</v>
      </c>
      <c r="B15" s="62" t="s">
        <v>1342</v>
      </c>
    </row>
    <row r="16" spans="1:2" x14ac:dyDescent="0.15">
      <c r="A16" s="62" t="s">
        <v>1343</v>
      </c>
      <c r="B16" s="62" t="s">
        <v>1344</v>
      </c>
    </row>
    <row r="17" spans="1:2" x14ac:dyDescent="0.15">
      <c r="A17" s="62" t="s">
        <v>1345</v>
      </c>
      <c r="B17" s="62" t="s">
        <v>1346</v>
      </c>
    </row>
    <row r="18" spans="1:2" x14ac:dyDescent="0.15">
      <c r="A18" s="62" t="s">
        <v>1347</v>
      </c>
      <c r="B18" s="62" t="s">
        <v>1348</v>
      </c>
    </row>
    <row r="19" spans="1:2" x14ac:dyDescent="0.15">
      <c r="A19" s="62" t="s">
        <v>1349</v>
      </c>
      <c r="B19" s="62" t="s">
        <v>1350</v>
      </c>
    </row>
    <row r="20" spans="1:2" x14ac:dyDescent="0.15">
      <c r="A20" s="62" t="s">
        <v>1351</v>
      </c>
      <c r="B20" s="62" t="s">
        <v>1352</v>
      </c>
    </row>
    <row r="21" spans="1:2" x14ac:dyDescent="0.15">
      <c r="A21" s="62" t="s">
        <v>1353</v>
      </c>
      <c r="B21" s="62" t="s">
        <v>1354</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13"/>
  <sheetViews>
    <sheetView zoomScaleNormal="100" workbookViewId="0">
      <pane ySplit="7" topLeftCell="A8" activePane="bottomLeft" state="frozen"/>
      <selection pane="bottomLeft" activeCell="O19" sqref="O19"/>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20" t="s">
        <v>57</v>
      </c>
      <c r="B1" s="320"/>
      <c r="C1" s="320"/>
      <c r="D1" s="320"/>
      <c r="E1" s="320"/>
      <c r="F1" s="320"/>
      <c r="G1" s="320"/>
      <c r="H1" s="320"/>
      <c r="I1" s="52"/>
      <c r="J1" s="37"/>
    </row>
    <row r="2" spans="1:11" ht="16" x14ac:dyDescent="0.2">
      <c r="A2" s="326" t="s">
        <v>58</v>
      </c>
      <c r="B2" s="326"/>
      <c r="C2" s="326"/>
      <c r="D2" s="326"/>
      <c r="E2" s="326"/>
      <c r="F2" s="326"/>
      <c r="G2" s="326"/>
      <c r="H2" s="324" t="str">
        <f>+Doklady!I100</f>
        <v>V2</v>
      </c>
      <c r="I2" s="324"/>
    </row>
    <row r="3" spans="1:11" ht="14" x14ac:dyDescent="0.15">
      <c r="A3" s="40"/>
      <c r="B3" s="40"/>
      <c r="C3" s="40"/>
      <c r="D3" s="40"/>
      <c r="E3" s="40"/>
      <c r="F3" s="40"/>
      <c r="G3" s="40"/>
      <c r="H3" s="325">
        <f>+Doklady!I101</f>
        <v>45887</v>
      </c>
      <c r="I3" s="325"/>
    </row>
    <row r="4" spans="1:11" ht="15.75" customHeight="1" x14ac:dyDescent="0.15">
      <c r="A4" s="41" t="s">
        <v>59</v>
      </c>
      <c r="B4" s="321" t="s">
        <v>60</v>
      </c>
      <c r="C4" s="322"/>
      <c r="D4" s="322"/>
      <c r="E4" s="323"/>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61</v>
      </c>
      <c r="B7" s="10" t="s">
        <v>62</v>
      </c>
      <c r="C7" s="10" t="s">
        <v>63</v>
      </c>
      <c r="D7" s="10" t="s">
        <v>64</v>
      </c>
      <c r="E7" s="10" t="s">
        <v>65</v>
      </c>
      <c r="F7" s="10" t="s">
        <v>66</v>
      </c>
      <c r="G7" s="10" t="s">
        <v>67</v>
      </c>
      <c r="H7" s="11" t="s">
        <v>68</v>
      </c>
      <c r="I7" s="58" t="s">
        <v>69</v>
      </c>
      <c r="J7" s="44"/>
    </row>
    <row r="8" spans="1:11" ht="72" x14ac:dyDescent="0.15">
      <c r="A8" s="46" t="s">
        <v>70</v>
      </c>
      <c r="B8" s="152"/>
      <c r="C8" s="152"/>
      <c r="D8" s="48">
        <v>45779</v>
      </c>
      <c r="E8" s="153" t="s">
        <v>71</v>
      </c>
      <c r="F8" s="153"/>
      <c r="G8" s="153"/>
      <c r="H8" s="154"/>
      <c r="I8" s="155"/>
      <c r="J8" s="44"/>
    </row>
    <row r="9" spans="1:11" ht="48" x14ac:dyDescent="0.15">
      <c r="A9" s="46" t="s">
        <v>70</v>
      </c>
      <c r="B9" s="47" t="s">
        <v>72</v>
      </c>
      <c r="C9" s="47" t="s">
        <v>73</v>
      </c>
      <c r="D9" s="48">
        <v>45780</v>
      </c>
      <c r="E9" s="46" t="s">
        <v>74</v>
      </c>
      <c r="F9" s="46"/>
      <c r="G9" s="46" t="s">
        <v>75</v>
      </c>
      <c r="H9" s="49">
        <v>400</v>
      </c>
      <c r="I9" s="55">
        <v>3</v>
      </c>
      <c r="J9" s="44"/>
    </row>
    <row r="10" spans="1:11" ht="13" x14ac:dyDescent="0.15">
      <c r="A10" s="46" t="s">
        <v>70</v>
      </c>
      <c r="B10" s="47" t="s">
        <v>76</v>
      </c>
      <c r="C10" s="47" t="s">
        <v>77</v>
      </c>
      <c r="D10" s="48">
        <v>45781</v>
      </c>
      <c r="E10" s="46" t="s">
        <v>78</v>
      </c>
      <c r="F10" s="46"/>
      <c r="G10" s="46" t="s">
        <v>79</v>
      </c>
      <c r="H10" s="49"/>
      <c r="I10" s="55">
        <v>3</v>
      </c>
      <c r="J10" s="44"/>
    </row>
    <row r="11" spans="1:11" ht="13" x14ac:dyDescent="0.15">
      <c r="A11" s="46" t="s">
        <v>70</v>
      </c>
      <c r="B11" s="47" t="s">
        <v>80</v>
      </c>
      <c r="C11" s="47" t="s">
        <v>81</v>
      </c>
      <c r="D11" s="48">
        <v>45782</v>
      </c>
      <c r="E11" s="46" t="s">
        <v>82</v>
      </c>
      <c r="F11" s="46"/>
      <c r="G11" s="46" t="s">
        <v>83</v>
      </c>
      <c r="H11" s="49">
        <v>100</v>
      </c>
      <c r="I11" s="55">
        <v>3</v>
      </c>
      <c r="J11" s="44"/>
    </row>
    <row r="12" spans="1:11" ht="13" x14ac:dyDescent="0.15">
      <c r="A12" s="46" t="s">
        <v>70</v>
      </c>
      <c r="B12" s="47" t="s">
        <v>84</v>
      </c>
      <c r="C12" s="47" t="s">
        <v>85</v>
      </c>
      <c r="D12" s="48">
        <v>45783</v>
      </c>
      <c r="E12" s="46" t="s">
        <v>86</v>
      </c>
      <c r="F12" s="46"/>
      <c r="G12" s="46" t="s">
        <v>87</v>
      </c>
      <c r="H12" s="49">
        <v>50</v>
      </c>
      <c r="I12" s="55">
        <v>3</v>
      </c>
      <c r="J12" s="44"/>
    </row>
    <row r="13" spans="1:11" ht="13" x14ac:dyDescent="0.15">
      <c r="A13" s="46" t="s">
        <v>70</v>
      </c>
      <c r="B13" s="47" t="s">
        <v>88</v>
      </c>
      <c r="C13" s="47" t="s">
        <v>89</v>
      </c>
      <c r="D13" s="48">
        <v>45784</v>
      </c>
      <c r="E13" s="46" t="s">
        <v>90</v>
      </c>
      <c r="F13" s="46"/>
      <c r="G13" s="46" t="s">
        <v>91</v>
      </c>
      <c r="H13" s="49">
        <v>200</v>
      </c>
      <c r="I13" s="55">
        <v>3</v>
      </c>
      <c r="J13" s="44"/>
    </row>
    <row r="14" spans="1:11" ht="13" x14ac:dyDescent="0.15">
      <c r="A14" s="46" t="s">
        <v>70</v>
      </c>
      <c r="B14" s="47" t="s">
        <v>92</v>
      </c>
      <c r="C14" s="47" t="s">
        <v>93</v>
      </c>
      <c r="D14" s="48">
        <v>45785</v>
      </c>
      <c r="E14" s="46" t="s">
        <v>94</v>
      </c>
      <c r="F14" s="46"/>
      <c r="G14" s="46" t="s">
        <v>95</v>
      </c>
      <c r="H14" s="49"/>
      <c r="I14" s="55">
        <v>3</v>
      </c>
      <c r="J14" s="44"/>
    </row>
    <row r="15" spans="1:11" ht="13" x14ac:dyDescent="0.15">
      <c r="A15" s="46" t="s">
        <v>70</v>
      </c>
      <c r="B15" s="47" t="s">
        <v>96</v>
      </c>
      <c r="C15" s="47" t="s">
        <v>97</v>
      </c>
      <c r="D15" s="48">
        <v>45786</v>
      </c>
      <c r="E15" s="46" t="s">
        <v>98</v>
      </c>
      <c r="F15" s="46"/>
      <c r="G15" s="46" t="s">
        <v>99</v>
      </c>
      <c r="H15" s="49">
        <v>505</v>
      </c>
      <c r="I15" s="55">
        <v>3</v>
      </c>
      <c r="J15" s="44"/>
    </row>
    <row r="16" spans="1:11" ht="132" x14ac:dyDescent="0.15">
      <c r="A16" s="46" t="s">
        <v>70</v>
      </c>
      <c r="B16" s="156"/>
      <c r="C16" s="156"/>
      <c r="D16" s="48">
        <v>45787</v>
      </c>
      <c r="E16" s="157" t="s">
        <v>100</v>
      </c>
      <c r="F16" s="157"/>
      <c r="G16" s="157"/>
      <c r="H16" s="158"/>
      <c r="I16" s="159"/>
      <c r="J16" s="44"/>
    </row>
    <row r="17" spans="1:18" ht="13" x14ac:dyDescent="0.15">
      <c r="A17" s="46" t="s">
        <v>70</v>
      </c>
      <c r="B17" s="47" t="s">
        <v>101</v>
      </c>
      <c r="C17" s="47" t="s">
        <v>102</v>
      </c>
      <c r="D17" s="48">
        <v>45788</v>
      </c>
      <c r="E17" s="46" t="s">
        <v>103</v>
      </c>
      <c r="F17" s="46"/>
      <c r="G17" s="46" t="s">
        <v>104</v>
      </c>
      <c r="H17" s="49"/>
      <c r="I17" s="55">
        <v>2</v>
      </c>
      <c r="J17" s="44"/>
    </row>
    <row r="18" spans="1:18" ht="13" x14ac:dyDescent="0.15">
      <c r="A18" s="46" t="s">
        <v>70</v>
      </c>
      <c r="B18" s="47" t="s">
        <v>105</v>
      </c>
      <c r="C18" s="47" t="s">
        <v>106</v>
      </c>
      <c r="D18" s="48">
        <v>45789</v>
      </c>
      <c r="E18" s="46" t="s">
        <v>107</v>
      </c>
      <c r="F18" s="46"/>
      <c r="G18" s="46" t="s">
        <v>108</v>
      </c>
      <c r="H18" s="49"/>
      <c r="I18" s="55">
        <v>2</v>
      </c>
      <c r="J18" s="44"/>
    </row>
    <row r="19" spans="1:18" ht="13" x14ac:dyDescent="0.15">
      <c r="A19" s="46" t="s">
        <v>70</v>
      </c>
      <c r="B19" s="47" t="s">
        <v>109</v>
      </c>
      <c r="C19" s="47" t="s">
        <v>110</v>
      </c>
      <c r="D19" s="48">
        <v>45790</v>
      </c>
      <c r="E19" s="46" t="s">
        <v>111</v>
      </c>
      <c r="F19" s="46"/>
      <c r="G19" s="46" t="s">
        <v>112</v>
      </c>
      <c r="H19" s="49">
        <v>1000</v>
      </c>
      <c r="I19" s="55">
        <v>2</v>
      </c>
      <c r="J19" s="44"/>
    </row>
    <row r="20" spans="1:18" ht="13" x14ac:dyDescent="0.15">
      <c r="A20" s="46" t="s">
        <v>70</v>
      </c>
      <c r="B20" s="47" t="s">
        <v>113</v>
      </c>
      <c r="C20" s="47" t="s">
        <v>114</v>
      </c>
      <c r="D20" s="48">
        <v>45791</v>
      </c>
      <c r="E20" s="46" t="s">
        <v>115</v>
      </c>
      <c r="F20" s="46"/>
      <c r="G20" s="46" t="s">
        <v>116</v>
      </c>
      <c r="H20" s="49">
        <v>300</v>
      </c>
      <c r="I20" s="55">
        <v>2</v>
      </c>
      <c r="J20" s="44"/>
    </row>
    <row r="21" spans="1:18" ht="13" x14ac:dyDescent="0.15">
      <c r="A21" s="46" t="s">
        <v>70</v>
      </c>
      <c r="B21" s="47" t="s">
        <v>117</v>
      </c>
      <c r="C21" s="47" t="s">
        <v>118</v>
      </c>
      <c r="D21" s="48">
        <v>45792</v>
      </c>
      <c r="E21" s="46" t="s">
        <v>119</v>
      </c>
      <c r="F21" s="46"/>
      <c r="G21" s="46" t="s">
        <v>120</v>
      </c>
      <c r="H21" s="49">
        <v>600</v>
      </c>
      <c r="I21" s="55">
        <v>2</v>
      </c>
      <c r="J21" s="44"/>
    </row>
    <row r="22" spans="1:18" ht="13" x14ac:dyDescent="0.15">
      <c r="A22" s="46" t="s">
        <v>70</v>
      </c>
      <c r="B22" s="47" t="s">
        <v>121</v>
      </c>
      <c r="C22" s="47" t="s">
        <v>122</v>
      </c>
      <c r="D22" s="48">
        <v>45793</v>
      </c>
      <c r="E22" s="46" t="s">
        <v>123</v>
      </c>
      <c r="F22" s="46"/>
      <c r="G22" s="46" t="s">
        <v>124</v>
      </c>
      <c r="H22" s="49">
        <v>25.9</v>
      </c>
      <c r="I22" s="55">
        <v>2</v>
      </c>
      <c r="J22" s="44"/>
    </row>
    <row r="23" spans="1:18" ht="13" x14ac:dyDescent="0.15">
      <c r="A23" s="46" t="s">
        <v>70</v>
      </c>
      <c r="B23" s="47" t="s">
        <v>125</v>
      </c>
      <c r="C23" s="47" t="s">
        <v>126</v>
      </c>
      <c r="D23" s="48">
        <v>45794</v>
      </c>
      <c r="E23" s="46" t="s">
        <v>127</v>
      </c>
      <c r="F23" s="46"/>
      <c r="G23" s="46" t="s">
        <v>128</v>
      </c>
      <c r="H23" s="49"/>
      <c r="I23" s="55">
        <v>2</v>
      </c>
      <c r="J23" s="44"/>
    </row>
    <row r="24" spans="1:18" ht="13" x14ac:dyDescent="0.15">
      <c r="A24" s="46" t="s">
        <v>70</v>
      </c>
      <c r="B24" s="156"/>
      <c r="C24" s="156"/>
      <c r="D24" s="48">
        <v>45795</v>
      </c>
      <c r="E24" s="157" t="s">
        <v>129</v>
      </c>
      <c r="F24" s="157"/>
      <c r="G24" s="157"/>
      <c r="H24" s="158"/>
      <c r="I24" s="159"/>
      <c r="J24" s="44"/>
      <c r="M24" s="44"/>
      <c r="N24" s="44"/>
      <c r="O24" s="44"/>
      <c r="P24" s="44"/>
      <c r="Q24" s="44"/>
      <c r="R24" s="44"/>
    </row>
    <row r="25" spans="1:18" ht="24" x14ac:dyDescent="0.15">
      <c r="A25" s="46" t="s">
        <v>70</v>
      </c>
      <c r="B25" s="47" t="s">
        <v>130</v>
      </c>
      <c r="C25" s="47" t="s">
        <v>131</v>
      </c>
      <c r="D25" s="48">
        <v>45700</v>
      </c>
      <c r="E25" s="46" t="s">
        <v>132</v>
      </c>
      <c r="F25" s="46"/>
      <c r="G25" s="46" t="s">
        <v>133</v>
      </c>
      <c r="H25" s="49">
        <v>200</v>
      </c>
      <c r="I25" s="55">
        <v>5</v>
      </c>
      <c r="J25" s="44"/>
      <c r="M25" s="44"/>
      <c r="N25" s="44"/>
      <c r="O25" s="44"/>
      <c r="P25" s="44"/>
      <c r="Q25" s="44"/>
      <c r="R25" s="44"/>
    </row>
    <row r="26" spans="1:18" ht="36" x14ac:dyDescent="0.15">
      <c r="A26" s="46" t="s">
        <v>70</v>
      </c>
      <c r="B26" s="47" t="s">
        <v>134</v>
      </c>
      <c r="C26" s="47" t="s">
        <v>134</v>
      </c>
      <c r="D26" s="48">
        <v>45796</v>
      </c>
      <c r="E26" s="46" t="s">
        <v>135</v>
      </c>
      <c r="F26" s="46"/>
      <c r="G26" s="46" t="s">
        <v>136</v>
      </c>
      <c r="H26" s="49"/>
      <c r="I26" s="55">
        <v>4</v>
      </c>
      <c r="J26" s="44"/>
      <c r="M26" s="44"/>
      <c r="N26" s="44"/>
      <c r="O26" s="44"/>
      <c r="P26" s="44"/>
      <c r="Q26" s="44"/>
      <c r="R26" s="44"/>
    </row>
    <row r="27" spans="1:18" ht="13" x14ac:dyDescent="0.15">
      <c r="A27" s="46" t="s">
        <v>70</v>
      </c>
      <c r="B27" s="47" t="s">
        <v>137</v>
      </c>
      <c r="C27" s="47" t="s">
        <v>138</v>
      </c>
      <c r="D27" s="48">
        <v>45797</v>
      </c>
      <c r="E27" s="46" t="s">
        <v>139</v>
      </c>
      <c r="F27" s="46"/>
      <c r="G27" s="46" t="s">
        <v>140</v>
      </c>
      <c r="H27" s="49">
        <v>124</v>
      </c>
      <c r="I27" s="55">
        <v>2</v>
      </c>
      <c r="J27" s="44"/>
      <c r="M27" s="44"/>
      <c r="N27" s="44"/>
      <c r="O27" s="44"/>
      <c r="P27" s="44"/>
      <c r="Q27" s="44"/>
      <c r="R27" s="44"/>
    </row>
    <row r="28" spans="1:18" ht="13" x14ac:dyDescent="0.15">
      <c r="A28" s="46" t="s">
        <v>70</v>
      </c>
      <c r="B28" s="47" t="s">
        <v>141</v>
      </c>
      <c r="C28" s="47">
        <v>1213275</v>
      </c>
      <c r="D28" s="48">
        <v>45798</v>
      </c>
      <c r="E28" s="46" t="s">
        <v>142</v>
      </c>
      <c r="F28" s="46"/>
      <c r="G28" s="46" t="s">
        <v>143</v>
      </c>
      <c r="H28" s="49">
        <v>19.100000000000001</v>
      </c>
      <c r="I28" s="55">
        <v>2</v>
      </c>
      <c r="J28" s="44"/>
      <c r="O28" s="44"/>
      <c r="P28" s="44"/>
      <c r="Q28" s="44"/>
      <c r="R28" s="44"/>
    </row>
    <row r="29" spans="1:18" ht="13" x14ac:dyDescent="0.15">
      <c r="A29" s="46" t="s">
        <v>70</v>
      </c>
      <c r="B29" s="47" t="s">
        <v>144</v>
      </c>
      <c r="C29" s="47">
        <v>2007006035</v>
      </c>
      <c r="D29" s="48">
        <v>45799</v>
      </c>
      <c r="E29" s="46" t="s">
        <v>145</v>
      </c>
      <c r="F29" s="46"/>
      <c r="G29" s="46" t="s">
        <v>146</v>
      </c>
      <c r="H29" s="49">
        <v>277.74</v>
      </c>
      <c r="I29" s="55">
        <v>4</v>
      </c>
      <c r="J29" s="44"/>
      <c r="O29" s="44"/>
      <c r="P29" s="44"/>
      <c r="Q29" s="44"/>
      <c r="R29" s="44"/>
    </row>
    <row r="30" spans="1:18" ht="13" x14ac:dyDescent="0.15">
      <c r="A30" s="46" t="s">
        <v>70</v>
      </c>
      <c r="B30" s="50">
        <v>45627</v>
      </c>
      <c r="C30" s="47" t="s">
        <v>138</v>
      </c>
      <c r="D30" s="48">
        <v>45800</v>
      </c>
      <c r="E30" s="46" t="s">
        <v>147</v>
      </c>
      <c r="F30" s="46"/>
      <c r="G30" s="46" t="s">
        <v>148</v>
      </c>
      <c r="H30" s="49">
        <v>50</v>
      </c>
      <c r="I30" s="55">
        <v>4</v>
      </c>
      <c r="J30" s="44"/>
      <c r="O30" s="44"/>
      <c r="P30" s="44"/>
      <c r="Q30" s="44"/>
      <c r="R30" s="44"/>
    </row>
    <row r="31" spans="1:18" ht="13" x14ac:dyDescent="0.15">
      <c r="A31" s="46" t="s">
        <v>70</v>
      </c>
      <c r="B31" s="47" t="s">
        <v>149</v>
      </c>
      <c r="C31" s="47" t="s">
        <v>150</v>
      </c>
      <c r="D31" s="48">
        <v>45801</v>
      </c>
      <c r="E31" s="46" t="s">
        <v>151</v>
      </c>
      <c r="F31" s="46"/>
      <c r="G31" s="46" t="s">
        <v>152</v>
      </c>
      <c r="H31" s="49">
        <v>9</v>
      </c>
      <c r="I31" s="55">
        <v>4</v>
      </c>
      <c r="J31" s="44"/>
      <c r="O31" s="44"/>
      <c r="P31" s="44"/>
      <c r="Q31" s="44"/>
      <c r="R31" s="44"/>
    </row>
    <row r="32" spans="1:18" ht="13" x14ac:dyDescent="0.15">
      <c r="A32" s="46" t="s">
        <v>70</v>
      </c>
      <c r="B32" s="50">
        <v>45413</v>
      </c>
      <c r="C32" s="47" t="s">
        <v>153</v>
      </c>
      <c r="D32" s="48">
        <v>45802</v>
      </c>
      <c r="E32" s="46" t="s">
        <v>154</v>
      </c>
      <c r="F32" s="46"/>
      <c r="G32" s="46" t="s">
        <v>155</v>
      </c>
      <c r="H32" s="49">
        <v>10</v>
      </c>
      <c r="I32" s="55">
        <v>4</v>
      </c>
      <c r="J32" s="44"/>
      <c r="O32" s="44"/>
      <c r="P32" s="44"/>
      <c r="Q32" s="44"/>
      <c r="R32" s="44"/>
    </row>
    <row r="33" spans="1:18" ht="13" x14ac:dyDescent="0.15">
      <c r="A33" s="46" t="s">
        <v>70</v>
      </c>
      <c r="B33" s="47" t="s">
        <v>156</v>
      </c>
      <c r="C33" s="47" t="s">
        <v>157</v>
      </c>
      <c r="D33" s="48">
        <v>45803</v>
      </c>
      <c r="E33" s="46" t="s">
        <v>158</v>
      </c>
      <c r="F33" s="46"/>
      <c r="G33" s="46" t="s">
        <v>159</v>
      </c>
      <c r="H33" s="49">
        <v>500</v>
      </c>
      <c r="I33" s="55">
        <v>1</v>
      </c>
      <c r="J33" s="44"/>
      <c r="O33" s="44"/>
      <c r="P33" s="44"/>
      <c r="Q33" s="44"/>
      <c r="R33" s="44"/>
    </row>
    <row r="34" spans="1:18" ht="13" x14ac:dyDescent="0.15">
      <c r="A34" s="46" t="s">
        <v>70</v>
      </c>
      <c r="B34" s="47" t="s">
        <v>160</v>
      </c>
      <c r="C34" s="47" t="s">
        <v>161</v>
      </c>
      <c r="D34" s="48">
        <v>45804</v>
      </c>
      <c r="E34" s="46" t="s">
        <v>162</v>
      </c>
      <c r="F34" s="46"/>
      <c r="G34" s="46" t="s">
        <v>163</v>
      </c>
      <c r="H34" s="49">
        <v>71.2</v>
      </c>
      <c r="I34" s="55">
        <v>3</v>
      </c>
      <c r="J34" s="44"/>
      <c r="O34" s="44"/>
      <c r="P34" s="44"/>
      <c r="Q34" s="44"/>
      <c r="R34" s="44"/>
    </row>
    <row r="35" spans="1:18" ht="60" x14ac:dyDescent="0.15">
      <c r="A35" s="46" t="s">
        <v>70</v>
      </c>
      <c r="B35" s="47" t="s">
        <v>164</v>
      </c>
      <c r="C35" s="47" t="s">
        <v>165</v>
      </c>
      <c r="D35" s="48">
        <v>45805</v>
      </c>
      <c r="E35" s="46" t="s">
        <v>166</v>
      </c>
      <c r="F35" s="46"/>
      <c r="G35" s="46" t="s">
        <v>167</v>
      </c>
      <c r="H35" s="49">
        <v>250</v>
      </c>
      <c r="I35" s="55">
        <v>1</v>
      </c>
      <c r="J35" s="44"/>
    </row>
    <row r="36" spans="1:18" ht="13" x14ac:dyDescent="0.15">
      <c r="A36" s="46" t="s">
        <v>70</v>
      </c>
      <c r="B36" s="47" t="s">
        <v>168</v>
      </c>
      <c r="C36" s="47" t="s">
        <v>169</v>
      </c>
      <c r="D36" s="48">
        <v>45806</v>
      </c>
      <c r="E36" s="46" t="s">
        <v>170</v>
      </c>
      <c r="F36" s="46"/>
      <c r="G36" s="46" t="s">
        <v>171</v>
      </c>
      <c r="H36" s="49">
        <v>320</v>
      </c>
      <c r="I36" s="55">
        <v>5</v>
      </c>
      <c r="J36" s="44"/>
    </row>
    <row r="37" spans="1:18" ht="13" x14ac:dyDescent="0.15">
      <c r="A37" s="46" t="s">
        <v>70</v>
      </c>
      <c r="B37" s="47" t="s">
        <v>172</v>
      </c>
      <c r="C37" s="47" t="s">
        <v>173</v>
      </c>
      <c r="D37" s="48">
        <v>45807</v>
      </c>
      <c r="E37" s="46" t="s">
        <v>174</v>
      </c>
      <c r="F37" s="46"/>
      <c r="G37" s="46" t="s">
        <v>175</v>
      </c>
      <c r="H37" s="49">
        <v>40</v>
      </c>
      <c r="I37" s="55">
        <v>4</v>
      </c>
      <c r="J37" s="44"/>
    </row>
    <row r="38" spans="1:18" ht="13" x14ac:dyDescent="0.15">
      <c r="A38" s="46" t="s">
        <v>70</v>
      </c>
      <c r="B38" s="50">
        <v>45292</v>
      </c>
      <c r="C38" s="47" t="s">
        <v>176</v>
      </c>
      <c r="D38" s="48">
        <v>45808</v>
      </c>
      <c r="E38" s="46" t="s">
        <v>177</v>
      </c>
      <c r="F38" s="46"/>
      <c r="G38" s="46" t="s">
        <v>178</v>
      </c>
      <c r="H38" s="49">
        <v>25</v>
      </c>
      <c r="I38" s="55">
        <v>4</v>
      </c>
      <c r="J38" s="44"/>
    </row>
    <row r="39" spans="1:18" ht="13" x14ac:dyDescent="0.15">
      <c r="A39" s="46" t="s">
        <v>70</v>
      </c>
      <c r="B39" s="50">
        <v>45352</v>
      </c>
      <c r="C39" s="47" t="s">
        <v>179</v>
      </c>
      <c r="D39" s="48">
        <v>45809</v>
      </c>
      <c r="E39" s="46" t="s">
        <v>180</v>
      </c>
      <c r="F39" s="46"/>
      <c r="G39" s="46" t="s">
        <v>181</v>
      </c>
      <c r="H39" s="49">
        <v>150</v>
      </c>
      <c r="I39" s="55">
        <v>4</v>
      </c>
      <c r="J39" s="44"/>
    </row>
    <row r="40" spans="1:18" ht="13" x14ac:dyDescent="0.15">
      <c r="A40" s="46" t="s">
        <v>70</v>
      </c>
      <c r="B40" s="50">
        <v>45383</v>
      </c>
      <c r="C40" s="47" t="s">
        <v>182</v>
      </c>
      <c r="D40" s="48">
        <v>45810</v>
      </c>
      <c r="E40" s="46" t="s">
        <v>183</v>
      </c>
      <c r="F40" s="46"/>
      <c r="G40" s="46" t="s">
        <v>184</v>
      </c>
      <c r="H40" s="49">
        <v>100</v>
      </c>
      <c r="I40" s="55">
        <v>4</v>
      </c>
      <c r="J40" s="44"/>
    </row>
    <row r="41" spans="1:18" ht="12" x14ac:dyDescent="0.15">
      <c r="A41" s="46" t="s">
        <v>70</v>
      </c>
      <c r="B41" s="47" t="s">
        <v>185</v>
      </c>
      <c r="C41" s="47" t="s">
        <v>186</v>
      </c>
      <c r="D41" s="48">
        <v>45811</v>
      </c>
      <c r="E41" s="46" t="s">
        <v>187</v>
      </c>
      <c r="F41" s="46"/>
      <c r="G41" s="46" t="s">
        <v>188</v>
      </c>
      <c r="H41" s="49">
        <v>74.099999999999994</v>
      </c>
      <c r="I41" s="55">
        <v>4</v>
      </c>
    </row>
    <row r="42" spans="1:18" ht="12" x14ac:dyDescent="0.15">
      <c r="A42" s="46" t="s">
        <v>70</v>
      </c>
      <c r="B42" s="47" t="s">
        <v>189</v>
      </c>
      <c r="C42" s="47" t="s">
        <v>190</v>
      </c>
      <c r="D42" s="48">
        <v>45812</v>
      </c>
      <c r="E42" s="46" t="s">
        <v>191</v>
      </c>
      <c r="F42" s="46"/>
      <c r="G42" s="46" t="s">
        <v>192</v>
      </c>
      <c r="H42" s="49">
        <v>120</v>
      </c>
      <c r="I42" s="55">
        <v>2</v>
      </c>
    </row>
    <row r="43" spans="1:18" ht="48" x14ac:dyDescent="0.15">
      <c r="A43" s="46" t="s">
        <v>70</v>
      </c>
      <c r="B43" s="47" t="s">
        <v>193</v>
      </c>
      <c r="C43" s="47" t="s">
        <v>193</v>
      </c>
      <c r="D43" s="48">
        <v>45813</v>
      </c>
      <c r="E43" s="46" t="s">
        <v>194</v>
      </c>
      <c r="F43" s="46"/>
      <c r="G43" s="46" t="s">
        <v>195</v>
      </c>
      <c r="H43" s="49">
        <v>80</v>
      </c>
      <c r="I43" s="55">
        <v>3</v>
      </c>
    </row>
    <row r="44" spans="1:18" ht="12" x14ac:dyDescent="0.15">
      <c r="A44" s="46" t="s">
        <v>70</v>
      </c>
      <c r="B44" s="47" t="s">
        <v>196</v>
      </c>
      <c r="C44" s="47" t="s">
        <v>197</v>
      </c>
      <c r="D44" s="48">
        <v>45814</v>
      </c>
      <c r="E44" s="46" t="s">
        <v>198</v>
      </c>
      <c r="F44" s="46"/>
      <c r="G44" s="46" t="s">
        <v>199</v>
      </c>
      <c r="H44" s="49">
        <v>600</v>
      </c>
      <c r="I44" s="55">
        <v>1</v>
      </c>
    </row>
    <row r="45" spans="1:18" s="39" customFormat="1" ht="12" x14ac:dyDescent="0.15">
      <c r="A45" s="46" t="s">
        <v>70</v>
      </c>
      <c r="B45" s="47" t="s">
        <v>153</v>
      </c>
      <c r="C45" s="47" t="s">
        <v>200</v>
      </c>
      <c r="D45" s="48">
        <v>45815</v>
      </c>
      <c r="E45" s="46" t="s">
        <v>201</v>
      </c>
      <c r="F45" s="46"/>
      <c r="G45" s="46" t="s">
        <v>202</v>
      </c>
      <c r="H45" s="49">
        <v>10</v>
      </c>
      <c r="I45" s="55">
        <v>3</v>
      </c>
      <c r="K45" s="38"/>
      <c r="L45" s="38"/>
      <c r="M45" s="38"/>
      <c r="N45" s="38"/>
      <c r="O45" s="38"/>
      <c r="P45" s="38"/>
      <c r="Q45" s="38"/>
      <c r="R45" s="38"/>
    </row>
    <row r="46" spans="1:18" s="39" customFormat="1" ht="12" x14ac:dyDescent="0.15">
      <c r="A46" s="46" t="s">
        <v>70</v>
      </c>
      <c r="B46" s="47" t="s">
        <v>203</v>
      </c>
      <c r="C46" s="47" t="s">
        <v>204</v>
      </c>
      <c r="D46" s="48">
        <v>45816</v>
      </c>
      <c r="E46" s="46" t="s">
        <v>205</v>
      </c>
      <c r="F46" s="46"/>
      <c r="G46" s="46" t="s">
        <v>206</v>
      </c>
      <c r="H46" s="49">
        <v>19</v>
      </c>
      <c r="I46" s="55">
        <v>2</v>
      </c>
      <c r="K46" s="38"/>
      <c r="L46" s="38"/>
      <c r="M46" s="38"/>
      <c r="N46" s="38"/>
      <c r="O46" s="38"/>
      <c r="P46" s="38"/>
      <c r="Q46" s="38"/>
      <c r="R46" s="38"/>
    </row>
    <row r="47" spans="1:18" s="39" customFormat="1" ht="12" x14ac:dyDescent="0.15">
      <c r="A47" s="46" t="s">
        <v>70</v>
      </c>
      <c r="B47" s="47" t="s">
        <v>207</v>
      </c>
      <c r="C47" s="47" t="s">
        <v>130</v>
      </c>
      <c r="D47" s="48">
        <v>45817</v>
      </c>
      <c r="E47" s="46" t="s">
        <v>208</v>
      </c>
      <c r="F47" s="46"/>
      <c r="G47" s="46" t="s">
        <v>209</v>
      </c>
      <c r="H47" s="49">
        <v>230</v>
      </c>
      <c r="I47" s="55">
        <v>2</v>
      </c>
      <c r="K47" s="38"/>
      <c r="L47" s="38"/>
      <c r="M47" s="38"/>
      <c r="N47" s="38"/>
      <c r="O47" s="38"/>
      <c r="P47" s="38"/>
      <c r="Q47" s="38"/>
      <c r="R47" s="38"/>
    </row>
    <row r="48" spans="1:18" s="39" customFormat="1" ht="12" x14ac:dyDescent="0.15">
      <c r="A48" s="46" t="s">
        <v>70</v>
      </c>
      <c r="B48" s="47" t="s">
        <v>210</v>
      </c>
      <c r="C48" s="47" t="s">
        <v>211</v>
      </c>
      <c r="D48" s="48">
        <v>45818</v>
      </c>
      <c r="E48" s="46" t="s">
        <v>212</v>
      </c>
      <c r="F48" s="46"/>
      <c r="G48" s="46" t="s">
        <v>213</v>
      </c>
      <c r="H48" s="49">
        <v>175</v>
      </c>
      <c r="I48" s="55">
        <v>2</v>
      </c>
      <c r="K48" s="38"/>
      <c r="L48" s="38"/>
      <c r="M48" s="38"/>
      <c r="N48" s="38"/>
      <c r="O48" s="38"/>
      <c r="P48" s="38"/>
      <c r="Q48" s="38"/>
      <c r="R48" s="38"/>
    </row>
    <row r="49" spans="1:18" s="39" customFormat="1" ht="12" x14ac:dyDescent="0.15">
      <c r="A49" s="46" t="s">
        <v>70</v>
      </c>
      <c r="B49" s="47" t="s">
        <v>214</v>
      </c>
      <c r="C49" s="47">
        <v>369963</v>
      </c>
      <c r="D49" s="48">
        <v>45819</v>
      </c>
      <c r="E49" s="46" t="s">
        <v>215</v>
      </c>
      <c r="F49" s="46"/>
      <c r="G49" s="46" t="s">
        <v>216</v>
      </c>
      <c r="H49" s="49"/>
      <c r="I49" s="55">
        <v>1</v>
      </c>
      <c r="K49" s="38"/>
      <c r="L49" s="38"/>
      <c r="M49" s="38"/>
      <c r="N49" s="38"/>
      <c r="O49" s="38"/>
      <c r="P49" s="38"/>
      <c r="Q49" s="38"/>
      <c r="R49" s="38"/>
    </row>
    <row r="50" spans="1:18" s="39" customFormat="1" ht="96" x14ac:dyDescent="0.15">
      <c r="A50" s="46" t="s">
        <v>217</v>
      </c>
      <c r="B50" s="47"/>
      <c r="C50" s="47"/>
      <c r="D50" s="48">
        <v>45820</v>
      </c>
      <c r="E50" s="46" t="s">
        <v>218</v>
      </c>
      <c r="F50" s="46"/>
      <c r="G50" s="46"/>
      <c r="H50" s="49"/>
      <c r="I50" s="55">
        <v>10</v>
      </c>
      <c r="K50" s="38"/>
      <c r="L50" s="38"/>
      <c r="M50" s="38"/>
      <c r="N50" s="38"/>
      <c r="O50" s="38"/>
      <c r="P50" s="38"/>
      <c r="Q50" s="38"/>
      <c r="R50" s="38"/>
    </row>
    <row r="51" spans="1:18" s="39" customFormat="1" ht="12" x14ac:dyDescent="0.15">
      <c r="A51" s="46" t="s">
        <v>217</v>
      </c>
      <c r="B51" s="47" t="s">
        <v>219</v>
      </c>
      <c r="C51" s="47">
        <v>20200136</v>
      </c>
      <c r="D51" s="48">
        <v>45821</v>
      </c>
      <c r="E51" s="46" t="s">
        <v>220</v>
      </c>
      <c r="F51" s="46"/>
      <c r="G51" s="46" t="s">
        <v>221</v>
      </c>
      <c r="H51" s="49">
        <v>360</v>
      </c>
      <c r="I51" s="55">
        <v>10</v>
      </c>
      <c r="K51" s="38"/>
      <c r="L51" s="38"/>
      <c r="M51" s="38"/>
      <c r="N51" s="38"/>
      <c r="O51" s="38"/>
      <c r="P51" s="38"/>
      <c r="Q51" s="38"/>
      <c r="R51" s="38"/>
    </row>
    <row r="52" spans="1:18" s="39" customFormat="1" ht="12" x14ac:dyDescent="0.15">
      <c r="A52" s="46" t="s">
        <v>217</v>
      </c>
      <c r="B52" s="47" t="s">
        <v>222</v>
      </c>
      <c r="C52" s="47" t="s">
        <v>157</v>
      </c>
      <c r="D52" s="48">
        <v>45822</v>
      </c>
      <c r="E52" s="46" t="s">
        <v>223</v>
      </c>
      <c r="F52" s="46"/>
      <c r="G52" s="46" t="s">
        <v>159</v>
      </c>
      <c r="H52" s="49">
        <v>500</v>
      </c>
      <c r="I52" s="55">
        <v>10</v>
      </c>
      <c r="K52" s="38"/>
      <c r="L52" s="38"/>
      <c r="M52" s="38"/>
      <c r="N52" s="38"/>
      <c r="O52" s="38"/>
      <c r="P52" s="38"/>
      <c r="Q52" s="38"/>
      <c r="R52" s="38"/>
    </row>
    <row r="53" spans="1:18" s="39" customFormat="1" ht="12" x14ac:dyDescent="0.15">
      <c r="A53" s="46" t="s">
        <v>217</v>
      </c>
      <c r="B53" s="50">
        <v>45505</v>
      </c>
      <c r="C53" s="47" t="s">
        <v>224</v>
      </c>
      <c r="D53" s="48">
        <v>45823</v>
      </c>
      <c r="E53" s="46" t="s">
        <v>225</v>
      </c>
      <c r="F53" s="46"/>
      <c r="G53" s="46" t="s">
        <v>226</v>
      </c>
      <c r="H53" s="49">
        <v>20</v>
      </c>
      <c r="I53" s="55">
        <v>10</v>
      </c>
      <c r="K53" s="38"/>
      <c r="L53" s="38"/>
      <c r="M53" s="38"/>
      <c r="N53" s="38"/>
      <c r="O53" s="38"/>
      <c r="P53" s="38"/>
      <c r="Q53" s="38"/>
      <c r="R53" s="38"/>
    </row>
    <row r="54" spans="1:18" s="39" customFormat="1" ht="12" x14ac:dyDescent="0.15">
      <c r="A54" s="46" t="s">
        <v>217</v>
      </c>
      <c r="B54" s="47" t="s">
        <v>227</v>
      </c>
      <c r="C54" s="47" t="s">
        <v>228</v>
      </c>
      <c r="D54" s="48">
        <v>45824</v>
      </c>
      <c r="E54" s="46" t="s">
        <v>229</v>
      </c>
      <c r="F54" s="46"/>
      <c r="G54" s="46" t="s">
        <v>230</v>
      </c>
      <c r="H54" s="49">
        <v>25</v>
      </c>
      <c r="I54" s="55">
        <v>10</v>
      </c>
      <c r="K54" s="38"/>
      <c r="L54" s="38"/>
      <c r="M54" s="38"/>
      <c r="N54" s="38"/>
      <c r="O54" s="38"/>
      <c r="P54" s="38"/>
      <c r="Q54" s="38"/>
      <c r="R54" s="38"/>
    </row>
    <row r="55" spans="1:18" s="39" customFormat="1" ht="24" x14ac:dyDescent="0.15">
      <c r="A55" s="46" t="s">
        <v>231</v>
      </c>
      <c r="B55" s="50">
        <v>45536</v>
      </c>
      <c r="C55" s="47" t="s">
        <v>232</v>
      </c>
      <c r="D55" s="48">
        <v>45825</v>
      </c>
      <c r="E55" s="46" t="s">
        <v>233</v>
      </c>
      <c r="F55" s="46"/>
      <c r="G55" s="46" t="s">
        <v>234</v>
      </c>
      <c r="H55" s="49">
        <v>20000</v>
      </c>
      <c r="I55" s="55">
        <v>5</v>
      </c>
      <c r="K55" s="38"/>
      <c r="L55" s="38"/>
      <c r="M55" s="38"/>
      <c r="N55" s="38"/>
      <c r="O55" s="38"/>
      <c r="P55" s="38"/>
      <c r="Q55" s="38"/>
      <c r="R55" s="38"/>
    </row>
    <row r="56" spans="1:18" s="39" customFormat="1" ht="48" x14ac:dyDescent="0.15">
      <c r="A56" s="46" t="s">
        <v>235</v>
      </c>
      <c r="B56" s="47" t="s">
        <v>236</v>
      </c>
      <c r="C56" s="47" t="s">
        <v>237</v>
      </c>
      <c r="D56" s="48">
        <v>45826</v>
      </c>
      <c r="E56" s="46" t="s">
        <v>238</v>
      </c>
      <c r="F56" s="46"/>
      <c r="G56" s="46" t="s">
        <v>239</v>
      </c>
      <c r="H56" s="49">
        <v>30000</v>
      </c>
      <c r="I56" s="55">
        <v>5</v>
      </c>
      <c r="K56" s="38"/>
      <c r="L56" s="38"/>
      <c r="M56" s="38"/>
      <c r="N56" s="38"/>
      <c r="O56" s="38"/>
      <c r="P56" s="38"/>
      <c r="Q56" s="38"/>
      <c r="R56" s="38"/>
    </row>
    <row r="57" spans="1:18" s="39" customFormat="1" ht="120" x14ac:dyDescent="0.15">
      <c r="A57" s="46" t="s">
        <v>240</v>
      </c>
      <c r="B57" s="47"/>
      <c r="C57" s="47"/>
      <c r="D57" s="48">
        <v>45827</v>
      </c>
      <c r="E57" s="46" t="s">
        <v>241</v>
      </c>
      <c r="F57" s="46"/>
      <c r="G57" s="46" t="s">
        <v>43</v>
      </c>
      <c r="H57" s="49"/>
      <c r="I57" s="55"/>
      <c r="K57" s="38"/>
      <c r="L57" s="38"/>
      <c r="M57" s="38"/>
      <c r="N57" s="38"/>
      <c r="O57" s="38"/>
      <c r="P57" s="38"/>
      <c r="Q57" s="38"/>
      <c r="R57" s="38"/>
    </row>
    <row r="58" spans="1:18" s="39" customFormat="1" ht="12" x14ac:dyDescent="0.15">
      <c r="A58" s="46" t="s">
        <v>70</v>
      </c>
      <c r="B58" s="47" t="s">
        <v>242</v>
      </c>
      <c r="C58" s="47" t="s">
        <v>243</v>
      </c>
      <c r="D58" s="48">
        <v>45828</v>
      </c>
      <c r="E58" s="46" t="s">
        <v>244</v>
      </c>
      <c r="F58" s="46"/>
      <c r="G58" s="46" t="s">
        <v>245</v>
      </c>
      <c r="H58" s="49">
        <v>123</v>
      </c>
      <c r="I58" s="55">
        <v>2</v>
      </c>
      <c r="K58" s="38"/>
      <c r="L58" s="38"/>
      <c r="M58" s="38"/>
      <c r="N58" s="38"/>
      <c r="O58" s="38"/>
      <c r="P58" s="38"/>
      <c r="Q58" s="38"/>
      <c r="R58" s="38"/>
    </row>
    <row r="59" spans="1:18" s="39" customFormat="1" ht="24" x14ac:dyDescent="0.15">
      <c r="A59" s="46" t="s">
        <v>70</v>
      </c>
      <c r="B59" s="47" t="s">
        <v>246</v>
      </c>
      <c r="C59" s="47" t="s">
        <v>247</v>
      </c>
      <c r="D59" s="48">
        <v>45829</v>
      </c>
      <c r="E59" s="46" t="s">
        <v>248</v>
      </c>
      <c r="F59" s="46"/>
      <c r="G59" s="46" t="s">
        <v>249</v>
      </c>
      <c r="H59" s="49">
        <v>1600</v>
      </c>
      <c r="I59" s="55">
        <v>2</v>
      </c>
      <c r="K59" s="38"/>
      <c r="L59" s="38"/>
      <c r="M59" s="38"/>
      <c r="N59" s="38"/>
      <c r="O59" s="38"/>
      <c r="P59" s="38"/>
      <c r="Q59" s="38"/>
      <c r="R59" s="38"/>
    </row>
    <row r="60" spans="1:18" s="39" customFormat="1" ht="12" x14ac:dyDescent="0.15">
      <c r="A60" s="46" t="s">
        <v>70</v>
      </c>
      <c r="B60" s="47"/>
      <c r="C60" s="47"/>
      <c r="D60" s="48">
        <v>45830</v>
      </c>
      <c r="E60" s="46" t="s">
        <v>129</v>
      </c>
      <c r="F60" s="46"/>
      <c r="G60" s="46"/>
      <c r="H60" s="49"/>
      <c r="I60" s="55">
        <v>2</v>
      </c>
      <c r="K60" s="38"/>
      <c r="L60" s="38"/>
      <c r="M60" s="38"/>
      <c r="N60" s="38"/>
      <c r="O60" s="38"/>
      <c r="P60" s="38"/>
      <c r="Q60" s="38"/>
      <c r="R60" s="38"/>
    </row>
    <row r="61" spans="1:18" s="39" customFormat="1" ht="12" x14ac:dyDescent="0.15">
      <c r="A61" s="46" t="s">
        <v>70</v>
      </c>
      <c r="B61" s="47" t="s">
        <v>250</v>
      </c>
      <c r="C61" s="47" t="s">
        <v>251</v>
      </c>
      <c r="D61" s="48">
        <v>45831</v>
      </c>
      <c r="E61" s="46" t="s">
        <v>252</v>
      </c>
      <c r="F61" s="46"/>
      <c r="G61" s="46" t="s">
        <v>253</v>
      </c>
      <c r="H61" s="49">
        <v>21.36</v>
      </c>
      <c r="I61" s="55">
        <v>2</v>
      </c>
      <c r="K61" s="38"/>
      <c r="L61" s="38"/>
      <c r="M61" s="38"/>
      <c r="N61" s="38"/>
      <c r="O61" s="38"/>
      <c r="P61" s="38"/>
      <c r="Q61" s="38"/>
      <c r="R61" s="38"/>
    </row>
    <row r="62" spans="1:18" s="39" customFormat="1" ht="12" x14ac:dyDescent="0.15">
      <c r="A62" s="46" t="s">
        <v>70</v>
      </c>
      <c r="B62" s="47" t="s">
        <v>254</v>
      </c>
      <c r="C62" s="47" t="s">
        <v>255</v>
      </c>
      <c r="D62" s="48">
        <v>45832</v>
      </c>
      <c r="E62" s="46" t="s">
        <v>256</v>
      </c>
      <c r="F62" s="46"/>
      <c r="G62" s="46" t="s">
        <v>257</v>
      </c>
      <c r="H62" s="49">
        <v>20</v>
      </c>
      <c r="I62" s="55">
        <v>2</v>
      </c>
      <c r="K62" s="38"/>
      <c r="L62" s="38"/>
      <c r="M62" s="38"/>
      <c r="N62" s="38"/>
      <c r="O62" s="38"/>
      <c r="P62" s="38"/>
      <c r="Q62" s="38"/>
      <c r="R62" s="38"/>
    </row>
    <row r="63" spans="1:18" s="39" customFormat="1" ht="12" x14ac:dyDescent="0.15">
      <c r="A63" s="46" t="s">
        <v>70</v>
      </c>
      <c r="B63" s="47" t="s">
        <v>258</v>
      </c>
      <c r="C63" s="47" t="s">
        <v>259</v>
      </c>
      <c r="D63" s="48">
        <v>45833</v>
      </c>
      <c r="E63" s="46" t="s">
        <v>260</v>
      </c>
      <c r="F63" s="46"/>
      <c r="G63" s="46" t="s">
        <v>261</v>
      </c>
      <c r="H63" s="49">
        <v>200</v>
      </c>
      <c r="I63" s="55">
        <v>2</v>
      </c>
      <c r="K63" s="38"/>
      <c r="L63" s="38"/>
      <c r="M63" s="38"/>
      <c r="N63" s="38"/>
      <c r="O63" s="38"/>
      <c r="P63" s="38"/>
      <c r="Q63" s="38"/>
      <c r="R63" s="38"/>
    </row>
    <row r="64" spans="1:18" s="39" customFormat="1" ht="24" x14ac:dyDescent="0.15">
      <c r="A64" s="46" t="s">
        <v>70</v>
      </c>
      <c r="B64" s="47" t="s">
        <v>262</v>
      </c>
      <c r="C64" s="47" t="s">
        <v>263</v>
      </c>
      <c r="D64" s="48">
        <v>45834</v>
      </c>
      <c r="E64" s="46" t="s">
        <v>264</v>
      </c>
      <c r="F64" s="46"/>
      <c r="G64" s="46" t="s">
        <v>265</v>
      </c>
      <c r="H64" s="49">
        <v>201.5</v>
      </c>
      <c r="I64" s="55">
        <v>2</v>
      </c>
      <c r="K64" s="38"/>
      <c r="L64" s="38"/>
      <c r="M64" s="38"/>
      <c r="N64" s="38"/>
      <c r="O64" s="38"/>
      <c r="P64" s="38"/>
      <c r="Q64" s="38"/>
      <c r="R64" s="38"/>
    </row>
    <row r="65" spans="1:18" s="39" customFormat="1" ht="24" x14ac:dyDescent="0.15">
      <c r="A65" s="46" t="s">
        <v>70</v>
      </c>
      <c r="B65" s="47" t="s">
        <v>266</v>
      </c>
      <c r="C65" s="47" t="s">
        <v>267</v>
      </c>
      <c r="D65" s="48">
        <v>45835</v>
      </c>
      <c r="E65" s="46" t="s">
        <v>268</v>
      </c>
      <c r="F65" s="46"/>
      <c r="G65" s="46" t="s">
        <v>269</v>
      </c>
      <c r="H65" s="49">
        <v>1010</v>
      </c>
      <c r="I65" s="55">
        <v>2</v>
      </c>
      <c r="K65" s="38"/>
      <c r="L65" s="38"/>
      <c r="M65" s="38"/>
      <c r="N65" s="38"/>
      <c r="O65" s="38"/>
      <c r="P65" s="38"/>
      <c r="Q65" s="38"/>
      <c r="R65" s="38"/>
    </row>
    <row r="66" spans="1:18" s="39" customFormat="1" ht="36" x14ac:dyDescent="0.15">
      <c r="A66" s="46" t="s">
        <v>70</v>
      </c>
      <c r="B66" s="47" t="s">
        <v>270</v>
      </c>
      <c r="C66" s="47" t="s">
        <v>196</v>
      </c>
      <c r="D66" s="48">
        <v>45836</v>
      </c>
      <c r="E66" s="46" t="s">
        <v>271</v>
      </c>
      <c r="F66" s="46"/>
      <c r="G66" s="46" t="s">
        <v>272</v>
      </c>
      <c r="H66" s="49">
        <v>1330</v>
      </c>
      <c r="I66" s="55">
        <v>2</v>
      </c>
      <c r="K66" s="38"/>
      <c r="L66" s="38"/>
      <c r="M66" s="38"/>
      <c r="N66" s="38"/>
      <c r="O66" s="38"/>
      <c r="P66" s="38"/>
      <c r="Q66" s="38"/>
      <c r="R66" s="38"/>
    </row>
    <row r="67" spans="1:18" s="39" customFormat="1" ht="24" x14ac:dyDescent="0.15">
      <c r="A67" s="46" t="s">
        <v>273</v>
      </c>
      <c r="B67" s="50">
        <v>45627</v>
      </c>
      <c r="C67" s="47" t="s">
        <v>274</v>
      </c>
      <c r="D67" s="48">
        <v>45837</v>
      </c>
      <c r="E67" s="46" t="s">
        <v>275</v>
      </c>
      <c r="F67" s="46"/>
      <c r="G67" s="46" t="s">
        <v>276</v>
      </c>
      <c r="H67" s="49">
        <v>1000</v>
      </c>
      <c r="I67" s="55">
        <v>10</v>
      </c>
      <c r="K67" s="38"/>
      <c r="L67" s="38"/>
      <c r="M67" s="38"/>
      <c r="N67" s="38"/>
      <c r="O67" s="38"/>
      <c r="P67" s="38"/>
      <c r="Q67" s="38"/>
      <c r="R67" s="38"/>
    </row>
    <row r="68" spans="1:18" s="39" customFormat="1" ht="24" x14ac:dyDescent="0.15">
      <c r="A68" s="46" t="s">
        <v>277</v>
      </c>
      <c r="B68" s="47" t="s">
        <v>278</v>
      </c>
      <c r="C68" s="47" t="s">
        <v>279</v>
      </c>
      <c r="D68" s="48">
        <v>45838</v>
      </c>
      <c r="E68" s="46" t="s">
        <v>280</v>
      </c>
      <c r="F68" s="46"/>
      <c r="G68" s="46" t="s">
        <v>281</v>
      </c>
      <c r="H68" s="49">
        <v>200</v>
      </c>
      <c r="I68" s="55">
        <v>10</v>
      </c>
      <c r="K68" s="38"/>
      <c r="L68" s="38"/>
      <c r="M68" s="38"/>
      <c r="N68" s="38"/>
      <c r="O68" s="38"/>
      <c r="P68" s="38"/>
      <c r="Q68" s="38"/>
      <c r="R68" s="38"/>
    </row>
    <row r="69" spans="1:18" s="39" customFormat="1" ht="60" x14ac:dyDescent="0.15">
      <c r="A69" s="46" t="s">
        <v>282</v>
      </c>
      <c r="B69" s="47"/>
      <c r="C69" s="47"/>
      <c r="D69" s="48">
        <v>45839</v>
      </c>
      <c r="E69" s="46" t="s">
        <v>283</v>
      </c>
      <c r="F69" s="46"/>
      <c r="G69" s="46"/>
      <c r="H69" s="49"/>
      <c r="I69" s="55">
        <v>10</v>
      </c>
      <c r="K69" s="38"/>
      <c r="L69" s="38"/>
      <c r="M69" s="38"/>
      <c r="N69" s="38"/>
      <c r="O69" s="38"/>
      <c r="P69" s="38"/>
      <c r="Q69" s="38"/>
      <c r="R69" s="38"/>
    </row>
    <row r="70" spans="1:18" s="39" customFormat="1" ht="12" x14ac:dyDescent="0.15">
      <c r="A70" s="46" t="s">
        <v>282</v>
      </c>
      <c r="B70" s="47" t="s">
        <v>284</v>
      </c>
      <c r="C70" s="47" t="s">
        <v>196</v>
      </c>
      <c r="D70" s="48">
        <v>45840</v>
      </c>
      <c r="E70" s="46" t="s">
        <v>285</v>
      </c>
      <c r="F70" s="46"/>
      <c r="G70" s="46" t="s">
        <v>286</v>
      </c>
      <c r="H70" s="49">
        <v>147.35</v>
      </c>
      <c r="I70" s="55">
        <v>10</v>
      </c>
      <c r="K70" s="38"/>
      <c r="L70" s="38"/>
      <c r="M70" s="38"/>
      <c r="N70" s="38"/>
      <c r="O70" s="38"/>
      <c r="P70" s="38"/>
      <c r="Q70" s="38"/>
      <c r="R70" s="38"/>
    </row>
    <row r="71" spans="1:18" s="39" customFormat="1" ht="36" x14ac:dyDescent="0.15">
      <c r="A71" s="46" t="s">
        <v>282</v>
      </c>
      <c r="B71" s="47" t="s">
        <v>287</v>
      </c>
      <c r="C71" s="47" t="s">
        <v>288</v>
      </c>
      <c r="D71" s="48">
        <v>45841</v>
      </c>
      <c r="E71" s="46" t="s">
        <v>289</v>
      </c>
      <c r="F71" s="46"/>
      <c r="G71" s="46" t="s">
        <v>290</v>
      </c>
      <c r="H71" s="49">
        <v>2500</v>
      </c>
      <c r="I71" s="55">
        <v>10</v>
      </c>
      <c r="K71" s="38"/>
      <c r="L71" s="38"/>
      <c r="M71" s="38"/>
      <c r="N71" s="38"/>
      <c r="O71" s="38"/>
      <c r="P71" s="38"/>
      <c r="Q71" s="38"/>
      <c r="R71" s="38"/>
    </row>
    <row r="72" spans="1:18" s="39" customFormat="1" ht="12" x14ac:dyDescent="0.15">
      <c r="A72" s="46" t="s">
        <v>282</v>
      </c>
      <c r="B72" s="47" t="s">
        <v>291</v>
      </c>
      <c r="C72" s="47" t="s">
        <v>173</v>
      </c>
      <c r="D72" s="48">
        <v>45842</v>
      </c>
      <c r="E72" s="46" t="s">
        <v>292</v>
      </c>
      <c r="F72" s="46"/>
      <c r="G72" s="46" t="s">
        <v>293</v>
      </c>
      <c r="H72" s="49">
        <v>1200</v>
      </c>
      <c r="I72" s="55">
        <v>10</v>
      </c>
      <c r="K72" s="38"/>
      <c r="L72" s="38"/>
      <c r="M72" s="38"/>
      <c r="N72" s="38"/>
      <c r="O72" s="38"/>
      <c r="P72" s="38"/>
      <c r="Q72" s="38"/>
      <c r="R72" s="38"/>
    </row>
    <row r="73" spans="1:18" s="39" customFormat="1" ht="48" x14ac:dyDescent="0.15">
      <c r="A73" s="46" t="s">
        <v>282</v>
      </c>
      <c r="B73" s="47" t="s">
        <v>294</v>
      </c>
      <c r="C73" s="47" t="s">
        <v>295</v>
      </c>
      <c r="D73" s="48">
        <v>45843</v>
      </c>
      <c r="E73" s="46" t="s">
        <v>296</v>
      </c>
      <c r="F73" s="46"/>
      <c r="G73" s="46" t="s">
        <v>297</v>
      </c>
      <c r="H73" s="49">
        <v>350</v>
      </c>
      <c r="I73" s="55">
        <v>10</v>
      </c>
      <c r="K73" s="38"/>
      <c r="L73" s="38"/>
      <c r="M73" s="38"/>
      <c r="N73" s="38"/>
      <c r="O73" s="38"/>
      <c r="P73" s="38"/>
      <c r="Q73" s="38"/>
      <c r="R73" s="38"/>
    </row>
    <row r="74" spans="1:18" s="39" customFormat="1" ht="60" x14ac:dyDescent="0.15">
      <c r="A74" s="46" t="s">
        <v>282</v>
      </c>
      <c r="B74" s="47"/>
      <c r="C74" s="47"/>
      <c r="D74" s="48">
        <v>45844</v>
      </c>
      <c r="E74" s="46" t="s">
        <v>298</v>
      </c>
      <c r="F74" s="46"/>
      <c r="G74" s="46"/>
      <c r="H74" s="49"/>
      <c r="I74" s="55">
        <v>10</v>
      </c>
      <c r="K74" s="38"/>
      <c r="L74" s="38"/>
      <c r="M74" s="38"/>
      <c r="N74" s="38"/>
      <c r="O74" s="38"/>
      <c r="P74" s="38"/>
      <c r="Q74" s="38"/>
      <c r="R74" s="38"/>
    </row>
    <row r="75" spans="1:18" s="39" customFormat="1" ht="12" x14ac:dyDescent="0.15">
      <c r="A75" s="46" t="s">
        <v>282</v>
      </c>
      <c r="B75" s="47" t="s">
        <v>299</v>
      </c>
      <c r="C75" s="47" t="s">
        <v>300</v>
      </c>
      <c r="D75" s="48">
        <v>45845</v>
      </c>
      <c r="E75" s="46" t="s">
        <v>301</v>
      </c>
      <c r="F75" s="46"/>
      <c r="G75" s="46" t="s">
        <v>302</v>
      </c>
      <c r="H75" s="49">
        <v>230</v>
      </c>
      <c r="I75" s="55">
        <v>10</v>
      </c>
      <c r="K75" s="38"/>
      <c r="L75" s="38"/>
      <c r="M75" s="38"/>
      <c r="N75" s="38"/>
      <c r="O75" s="38"/>
      <c r="P75" s="38"/>
      <c r="Q75" s="38"/>
      <c r="R75" s="38"/>
    </row>
    <row r="76" spans="1:18" s="39" customFormat="1" ht="12" x14ac:dyDescent="0.15">
      <c r="A76" s="46" t="s">
        <v>282</v>
      </c>
      <c r="B76" s="47" t="s">
        <v>303</v>
      </c>
      <c r="C76" s="47" t="s">
        <v>304</v>
      </c>
      <c r="D76" s="48">
        <v>45846</v>
      </c>
      <c r="E76" s="46" t="s">
        <v>305</v>
      </c>
      <c r="F76" s="46"/>
      <c r="G76" s="46" t="s">
        <v>133</v>
      </c>
      <c r="H76" s="49">
        <v>200</v>
      </c>
      <c r="I76" s="55">
        <v>10</v>
      </c>
      <c r="K76" s="38"/>
      <c r="L76" s="38"/>
      <c r="M76" s="38"/>
      <c r="N76" s="38"/>
      <c r="O76" s="38"/>
      <c r="P76" s="38"/>
      <c r="Q76" s="38"/>
      <c r="R76" s="38"/>
    </row>
    <row r="77" spans="1:18" s="39" customFormat="1" x14ac:dyDescent="0.15">
      <c r="K77" s="38"/>
      <c r="L77" s="38"/>
      <c r="M77" s="38"/>
      <c r="N77" s="38"/>
      <c r="O77" s="38"/>
      <c r="P77" s="38"/>
      <c r="Q77" s="38"/>
      <c r="R77" s="38"/>
    </row>
    <row r="78" spans="1:18" s="39" customFormat="1" ht="24" x14ac:dyDescent="0.15">
      <c r="A78" s="46" t="s">
        <v>306</v>
      </c>
      <c r="B78" s="47" t="s">
        <v>307</v>
      </c>
      <c r="C78" s="47" t="s">
        <v>308</v>
      </c>
      <c r="D78" s="48">
        <v>45847</v>
      </c>
      <c r="E78" s="46" t="s">
        <v>309</v>
      </c>
      <c r="F78" s="46"/>
      <c r="G78" s="46" t="s">
        <v>310</v>
      </c>
      <c r="H78" s="49">
        <v>10</v>
      </c>
      <c r="I78" s="55">
        <v>10</v>
      </c>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47"/>
      <c r="C2876" s="47"/>
      <c r="D2876" s="48"/>
      <c r="E2876" s="46"/>
      <c r="F2876" s="46"/>
      <c r="G2876" s="46"/>
      <c r="H2876" s="49"/>
      <c r="I2876" s="54"/>
      <c r="K2876" s="38"/>
      <c r="L2876" s="38"/>
      <c r="M2876" s="38"/>
      <c r="N2876" s="38"/>
      <c r="O2876" s="38"/>
      <c r="P2876" s="38"/>
      <c r="Q2876" s="38"/>
      <c r="R2876" s="38"/>
    </row>
    <row r="2877" spans="1:18" s="39" customFormat="1" x14ac:dyDescent="0.15">
      <c r="A2877" s="46"/>
      <c r="B2877" s="47"/>
      <c r="C2877" s="47"/>
      <c r="D2877" s="48"/>
      <c r="E2877" s="46"/>
      <c r="F2877" s="46"/>
      <c r="G2877" s="46"/>
      <c r="H2877" s="49"/>
      <c r="I2877" s="54"/>
      <c r="K2877" s="38"/>
      <c r="L2877" s="38"/>
      <c r="M2877" s="38"/>
      <c r="N2877" s="38"/>
      <c r="O2877" s="38"/>
      <c r="P2877" s="38"/>
      <c r="Q2877" s="38"/>
      <c r="R2877" s="38"/>
    </row>
    <row r="2878" spans="1:18" s="39" customFormat="1" x14ac:dyDescent="0.15">
      <c r="A2878" s="46"/>
      <c r="B2878" s="47"/>
      <c r="C2878" s="47"/>
      <c r="D2878" s="48"/>
      <c r="E2878" s="46"/>
      <c r="F2878" s="46"/>
      <c r="G2878" s="46"/>
      <c r="H2878" s="49"/>
      <c r="I2878" s="54"/>
      <c r="K2878" s="38"/>
      <c r="L2878" s="38"/>
      <c r="M2878" s="38"/>
      <c r="N2878" s="38"/>
      <c r="O2878" s="38"/>
      <c r="P2878" s="38"/>
      <c r="Q2878" s="38"/>
      <c r="R2878" s="38"/>
    </row>
    <row r="2879" spans="1:18" s="39" customFormat="1" x14ac:dyDescent="0.15">
      <c r="A2879" s="46"/>
      <c r="B2879" s="47"/>
      <c r="C2879" s="47"/>
      <c r="D2879" s="48"/>
      <c r="E2879" s="46"/>
      <c r="F2879" s="46"/>
      <c r="G2879" s="46"/>
      <c r="H2879" s="49"/>
      <c r="I2879" s="54"/>
      <c r="K2879" s="38"/>
      <c r="L2879" s="38"/>
      <c r="M2879" s="38"/>
      <c r="N2879" s="38"/>
      <c r="O2879" s="38"/>
      <c r="P2879" s="38"/>
      <c r="Q2879" s="38"/>
      <c r="R2879" s="38"/>
    </row>
    <row r="2880" spans="1:18" s="39" customFormat="1" x14ac:dyDescent="0.15">
      <c r="A2880" s="46"/>
      <c r="B2880" s="47"/>
      <c r="C2880" s="47"/>
      <c r="D2880" s="48"/>
      <c r="E2880" s="46"/>
      <c r="F2880" s="46"/>
      <c r="G2880" s="46"/>
      <c r="H2880" s="49"/>
      <c r="I2880" s="54"/>
      <c r="K2880" s="38"/>
      <c r="L2880" s="38"/>
      <c r="M2880" s="38"/>
      <c r="N2880" s="38"/>
      <c r="O2880" s="38"/>
      <c r="P2880" s="38"/>
      <c r="Q2880" s="38"/>
      <c r="R2880" s="38"/>
    </row>
    <row r="2881" spans="1:18" s="39" customFormat="1" x14ac:dyDescent="0.15">
      <c r="A2881" s="46"/>
      <c r="B2881" s="47"/>
      <c r="C2881" s="47"/>
      <c r="D2881" s="48"/>
      <c r="E2881" s="46"/>
      <c r="F2881" s="46"/>
      <c r="G2881" s="46"/>
      <c r="H2881" s="49"/>
      <c r="I2881" s="54"/>
      <c r="K2881" s="38"/>
      <c r="L2881" s="38"/>
      <c r="M2881" s="38"/>
      <c r="N2881" s="38"/>
      <c r="O2881" s="38"/>
      <c r="P2881" s="38"/>
      <c r="Q2881" s="38"/>
      <c r="R2881" s="38"/>
    </row>
    <row r="2882" spans="1:18" s="39" customFormat="1" x14ac:dyDescent="0.15">
      <c r="A2882" s="46"/>
      <c r="B2882" s="47"/>
      <c r="C2882" s="47"/>
      <c r="D2882" s="48"/>
      <c r="E2882" s="46"/>
      <c r="F2882" s="46"/>
      <c r="G2882" s="46"/>
      <c r="H2882" s="49"/>
      <c r="I2882" s="54"/>
      <c r="K2882" s="38"/>
      <c r="L2882" s="38"/>
      <c r="M2882" s="38"/>
      <c r="N2882" s="38"/>
      <c r="O2882" s="38"/>
      <c r="P2882" s="38"/>
      <c r="Q2882" s="38"/>
      <c r="R2882" s="38"/>
    </row>
    <row r="2883" spans="1:18" s="39" customFormat="1" x14ac:dyDescent="0.15">
      <c r="A2883" s="46"/>
      <c r="B2883" s="47"/>
      <c r="C2883" s="47"/>
      <c r="D2883" s="48"/>
      <c r="E2883" s="46"/>
      <c r="F2883" s="46"/>
      <c r="G2883" s="46"/>
      <c r="H2883" s="49"/>
      <c r="I2883" s="54"/>
      <c r="K2883" s="38"/>
      <c r="L2883" s="38"/>
      <c r="M2883" s="38"/>
      <c r="N2883" s="38"/>
      <c r="O2883" s="38"/>
      <c r="P2883" s="38"/>
      <c r="Q2883" s="38"/>
      <c r="R2883" s="38"/>
    </row>
    <row r="2884" spans="1:18" s="39" customFormat="1" x14ac:dyDescent="0.15">
      <c r="A2884" s="46"/>
      <c r="B2884" s="47"/>
      <c r="C2884" s="47"/>
      <c r="D2884" s="48"/>
      <c r="E2884" s="46"/>
      <c r="F2884" s="46"/>
      <c r="G2884" s="46"/>
      <c r="H2884" s="49"/>
      <c r="I2884" s="54"/>
      <c r="K2884" s="38"/>
      <c r="L2884" s="38"/>
      <c r="M2884" s="38"/>
      <c r="N2884" s="38"/>
      <c r="O2884" s="38"/>
      <c r="P2884" s="38"/>
      <c r="Q2884" s="38"/>
      <c r="R2884" s="38"/>
    </row>
    <row r="2885" spans="1:18" s="39" customFormat="1" x14ac:dyDescent="0.15">
      <c r="A2885" s="46"/>
      <c r="B2885" s="47"/>
      <c r="C2885" s="47"/>
      <c r="D2885" s="48"/>
      <c r="E2885" s="46"/>
      <c r="F2885" s="46"/>
      <c r="G2885" s="46"/>
      <c r="H2885" s="49"/>
      <c r="I2885" s="54"/>
      <c r="K2885" s="38"/>
      <c r="L2885" s="38"/>
      <c r="M2885" s="38"/>
      <c r="N2885" s="38"/>
      <c r="O2885" s="38"/>
      <c r="P2885" s="38"/>
      <c r="Q2885" s="38"/>
      <c r="R2885" s="38"/>
    </row>
    <row r="2886" spans="1:18" s="39" customFormat="1" x14ac:dyDescent="0.15">
      <c r="A2886" s="46"/>
      <c r="B2886" s="51"/>
      <c r="C2886" s="51"/>
      <c r="D2886" s="48"/>
      <c r="E2886" s="46"/>
      <c r="F2886" s="46"/>
      <c r="G2886" s="46"/>
      <c r="H2886" s="49"/>
      <c r="I2886" s="54"/>
      <c r="K2886" s="38"/>
      <c r="L2886" s="38"/>
      <c r="M2886" s="38"/>
      <c r="N2886" s="38"/>
      <c r="O2886" s="38"/>
      <c r="P2886" s="38"/>
      <c r="Q2886" s="38"/>
      <c r="R2886" s="38"/>
    </row>
    <row r="2887" spans="1:18" s="39" customFormat="1" x14ac:dyDescent="0.15">
      <c r="A2887" s="46"/>
      <c r="B2887" s="51"/>
      <c r="C2887" s="51"/>
      <c r="D2887" s="48"/>
      <c r="E2887" s="46"/>
      <c r="F2887" s="46"/>
      <c r="G2887" s="46"/>
      <c r="H2887" s="49"/>
      <c r="I2887" s="54"/>
      <c r="K2887" s="38"/>
      <c r="L2887" s="38"/>
      <c r="M2887" s="38"/>
      <c r="N2887" s="38"/>
      <c r="O2887" s="38"/>
      <c r="P2887" s="38"/>
      <c r="Q2887" s="38"/>
      <c r="R2887" s="38"/>
    </row>
    <row r="2888" spans="1:18" s="39" customFormat="1" x14ac:dyDescent="0.15">
      <c r="A2888" s="46"/>
      <c r="B2888" s="51"/>
      <c r="C2888" s="51"/>
      <c r="D2888" s="48"/>
      <c r="E2888" s="46"/>
      <c r="F2888" s="46"/>
      <c r="G2888" s="46"/>
      <c r="H2888" s="49"/>
      <c r="I2888" s="54"/>
      <c r="K2888" s="38"/>
      <c r="L2888" s="38"/>
      <c r="M2888" s="38"/>
      <c r="N2888" s="38"/>
      <c r="O2888" s="38"/>
      <c r="P2888" s="38"/>
      <c r="Q2888" s="38"/>
      <c r="R2888" s="38"/>
    </row>
    <row r="2889" spans="1:18" s="39" customFormat="1" x14ac:dyDescent="0.15">
      <c r="A2889" s="46"/>
      <c r="B2889" s="35"/>
      <c r="C2889" s="35"/>
      <c r="D2889" s="48"/>
      <c r="E2889" s="35"/>
      <c r="F2889" s="35"/>
      <c r="G2889" s="35"/>
      <c r="H2889" s="36"/>
      <c r="I2889" s="54"/>
      <c r="K2889" s="38"/>
      <c r="L2889" s="38"/>
      <c r="M2889" s="38"/>
      <c r="N2889" s="38"/>
      <c r="O2889" s="38"/>
      <c r="P2889" s="38"/>
      <c r="Q2889" s="38"/>
      <c r="R2889" s="38"/>
    </row>
    <row r="2890" spans="1:18" s="39" customFormat="1" x14ac:dyDescent="0.15">
      <c r="A2890" s="46"/>
      <c r="B2890" s="35"/>
      <c r="C2890" s="35"/>
      <c r="D2890" s="48"/>
      <c r="E2890" s="35"/>
      <c r="F2890" s="35"/>
      <c r="G2890" s="35"/>
      <c r="H2890" s="36"/>
      <c r="I2890" s="54"/>
      <c r="K2890" s="38"/>
      <c r="L2890" s="38"/>
      <c r="M2890" s="38"/>
      <c r="N2890" s="38"/>
      <c r="O2890" s="38"/>
      <c r="P2890" s="38"/>
      <c r="Q2890" s="38"/>
      <c r="R2890" s="38"/>
    </row>
    <row r="2891" spans="1:18" s="39" customFormat="1" x14ac:dyDescent="0.15">
      <c r="A2891" s="46"/>
      <c r="B2891" s="35"/>
      <c r="C2891" s="35"/>
      <c r="D2891" s="48"/>
      <c r="E2891" s="35"/>
      <c r="F2891" s="35"/>
      <c r="G2891" s="35"/>
      <c r="H2891" s="36"/>
      <c r="I2891" s="54"/>
      <c r="K2891" s="38"/>
      <c r="L2891" s="38"/>
      <c r="M2891" s="38"/>
      <c r="N2891" s="38"/>
      <c r="O2891" s="38"/>
      <c r="P2891" s="38"/>
      <c r="Q2891" s="38"/>
      <c r="R2891" s="38"/>
    </row>
    <row r="2892" spans="1:18" s="39" customFormat="1" x14ac:dyDescent="0.15">
      <c r="A2892" s="46"/>
      <c r="B2892" s="35"/>
      <c r="C2892" s="35"/>
      <c r="D2892" s="48"/>
      <c r="E2892" s="35"/>
      <c r="F2892" s="35"/>
      <c r="G2892" s="35"/>
      <c r="H2892" s="36"/>
      <c r="I2892" s="54"/>
      <c r="K2892" s="38"/>
      <c r="L2892" s="38"/>
      <c r="M2892" s="38"/>
      <c r="N2892" s="38"/>
      <c r="O2892" s="38"/>
      <c r="P2892" s="38"/>
      <c r="Q2892" s="38"/>
      <c r="R2892" s="38"/>
    </row>
    <row r="2893" spans="1:18" s="39" customFormat="1" x14ac:dyDescent="0.15">
      <c r="A2893" s="46"/>
      <c r="B2893" s="35"/>
      <c r="C2893" s="35"/>
      <c r="D2893" s="48"/>
      <c r="E2893" s="35"/>
      <c r="F2893" s="35"/>
      <c r="G2893" s="35"/>
      <c r="H2893" s="36"/>
      <c r="I2893" s="54"/>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row r="2904" spans="1:18" s="35" customFormat="1" x14ac:dyDescent="0.15">
      <c r="A2904" s="46"/>
      <c r="D2904" s="48"/>
      <c r="H2904" s="36"/>
      <c r="I2904" s="54"/>
      <c r="J2904" s="39"/>
      <c r="K2904" s="38"/>
      <c r="L2904" s="38"/>
      <c r="M2904" s="38"/>
      <c r="N2904" s="38"/>
      <c r="O2904" s="38"/>
      <c r="P2904" s="38"/>
      <c r="Q2904" s="38"/>
      <c r="R2904" s="38"/>
    </row>
    <row r="2905" spans="1:18" s="35" customFormat="1" x14ac:dyDescent="0.15">
      <c r="A2905" s="46"/>
      <c r="D2905" s="48"/>
      <c r="H2905" s="36"/>
      <c r="I2905" s="54"/>
      <c r="J2905" s="39"/>
      <c r="K2905" s="38"/>
      <c r="L2905" s="38"/>
      <c r="M2905" s="38"/>
      <c r="N2905" s="38"/>
      <c r="O2905" s="38"/>
      <c r="P2905" s="38"/>
      <c r="Q2905" s="38"/>
      <c r="R2905" s="38"/>
    </row>
    <row r="2906" spans="1:18" s="35" customFormat="1" x14ac:dyDescent="0.15">
      <c r="A2906" s="46"/>
      <c r="D2906" s="48"/>
      <c r="H2906" s="36"/>
      <c r="I2906" s="54"/>
      <c r="J2906" s="39"/>
      <c r="K2906" s="38"/>
      <c r="L2906" s="38"/>
      <c r="M2906" s="38"/>
      <c r="N2906" s="38"/>
      <c r="O2906" s="38"/>
      <c r="P2906" s="38"/>
      <c r="Q2906" s="38"/>
      <c r="R2906" s="38"/>
    </row>
    <row r="2907" spans="1:18" s="35" customFormat="1" x14ac:dyDescent="0.15">
      <c r="A2907" s="46"/>
      <c r="D2907" s="48"/>
      <c r="H2907" s="36"/>
      <c r="I2907" s="54"/>
      <c r="J2907" s="39"/>
      <c r="K2907" s="38"/>
      <c r="L2907" s="38"/>
      <c r="M2907" s="38"/>
      <c r="N2907" s="38"/>
      <c r="O2907" s="38"/>
      <c r="P2907" s="38"/>
      <c r="Q2907" s="38"/>
      <c r="R2907" s="38"/>
    </row>
    <row r="2908" spans="1:18" s="35" customFormat="1" x14ac:dyDescent="0.15">
      <c r="A2908" s="46"/>
      <c r="D2908" s="48"/>
      <c r="H2908" s="36"/>
      <c r="I2908" s="54"/>
      <c r="J2908" s="39"/>
      <c r="K2908" s="38"/>
      <c r="L2908" s="38"/>
      <c r="M2908" s="38"/>
      <c r="N2908" s="38"/>
      <c r="O2908" s="38"/>
      <c r="P2908" s="38"/>
      <c r="Q2908" s="38"/>
      <c r="R2908" s="38"/>
    </row>
    <row r="2909" spans="1:18" s="35" customFormat="1" x14ac:dyDescent="0.15">
      <c r="A2909" s="46"/>
      <c r="D2909" s="48"/>
      <c r="H2909" s="36"/>
      <c r="I2909" s="54"/>
      <c r="J2909" s="39"/>
      <c r="K2909" s="38"/>
      <c r="L2909" s="38"/>
      <c r="M2909" s="38"/>
      <c r="N2909" s="38"/>
      <c r="O2909" s="38"/>
      <c r="P2909" s="38"/>
      <c r="Q2909" s="38"/>
      <c r="R2909" s="38"/>
    </row>
    <row r="2910" spans="1:18" s="35" customFormat="1" x14ac:dyDescent="0.15">
      <c r="A2910" s="46"/>
      <c r="D2910" s="48"/>
      <c r="H2910" s="36"/>
      <c r="I2910" s="54"/>
      <c r="J2910" s="39"/>
      <c r="K2910" s="38"/>
      <c r="L2910" s="38"/>
      <c r="M2910" s="38"/>
      <c r="N2910" s="38"/>
      <c r="O2910" s="38"/>
      <c r="P2910" s="38"/>
      <c r="Q2910" s="38"/>
      <c r="R2910" s="38"/>
    </row>
    <row r="2911" spans="1:18" s="35" customFormat="1" x14ac:dyDescent="0.15">
      <c r="A2911" s="46"/>
      <c r="D2911" s="48"/>
      <c r="H2911" s="36"/>
      <c r="I2911" s="54"/>
      <c r="J2911" s="39"/>
      <c r="K2911" s="38"/>
      <c r="L2911" s="38"/>
      <c r="M2911" s="38"/>
      <c r="N2911" s="38"/>
      <c r="O2911" s="38"/>
      <c r="P2911" s="38"/>
      <c r="Q2911" s="38"/>
      <c r="R2911" s="38"/>
    </row>
    <row r="2912" spans="1:18" s="35" customFormat="1" x14ac:dyDescent="0.15">
      <c r="A2912" s="46"/>
      <c r="D2912" s="48"/>
      <c r="H2912" s="36"/>
      <c r="I2912" s="54"/>
      <c r="J2912" s="39"/>
      <c r="K2912" s="38"/>
      <c r="L2912" s="38"/>
      <c r="M2912" s="38"/>
      <c r="N2912" s="38"/>
      <c r="O2912" s="38"/>
      <c r="P2912" s="38"/>
      <c r="Q2912" s="38"/>
      <c r="R2912" s="38"/>
    </row>
    <row r="2913" spans="1:18" s="35" customFormat="1" x14ac:dyDescent="0.15">
      <c r="A2913" s="46"/>
      <c r="D2913" s="48"/>
      <c r="H2913" s="36"/>
      <c r="I2913" s="54"/>
      <c r="J2913" s="39"/>
      <c r="K2913" s="38"/>
      <c r="L2913" s="38"/>
      <c r="M2913" s="38"/>
      <c r="N2913" s="38"/>
      <c r="O2913" s="38"/>
      <c r="P2913" s="38"/>
      <c r="Q2913" s="38"/>
      <c r="R2913" s="38"/>
    </row>
  </sheetData>
  <sheetProtection sheet="1" selectLockedCells="1" selectUnlockedCells="1"/>
  <mergeCells count="5">
    <mergeCell ref="A1:H1"/>
    <mergeCell ref="B4:E4"/>
    <mergeCell ref="H2:I2"/>
    <mergeCell ref="H3:I3"/>
    <mergeCell ref="A2:G2"/>
  </mergeCells>
  <conditionalFormatting sqref="A78:A2913">
    <cfRule type="expression" dxfId="103" priority="2" stopIfTrue="1">
      <formula>$A78&lt;&gt;""</formula>
    </cfRule>
  </conditionalFormatting>
  <conditionalFormatting sqref="A8:I76 I78">
    <cfRule type="expression" dxfId="102" priority="7" stopIfTrue="1">
      <formula>$A8&lt;&gt;""</formula>
    </cfRule>
  </conditionalFormatting>
  <conditionalFormatting sqref="B78:H2888">
    <cfRule type="expression" dxfId="101" priority="3" stopIfTrue="1">
      <formula>$A78&lt;&gt;""</formula>
    </cfRule>
  </conditionalFormatting>
  <conditionalFormatting sqref="D2886:D2913">
    <cfRule type="expression" dxfId="100" priority="6" stopIfTrue="1">
      <formula>$A2886&lt;&gt;""</formula>
    </cfRule>
  </conditionalFormatting>
  <dataValidations count="6">
    <dataValidation type="date" allowBlank="1" showInputMessage="1" showErrorMessage="1" sqref="D79:D291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list" allowBlank="1" showInputMessage="1" sqref="E78:F2885 E8:F23 E24:F76" xr:uid="{821AE902-3BC9-46A6-8D55-C2C51217A2AF}">
      <formula1>#REF!</formula1>
    </dataValidation>
    <dataValidation allowBlank="1" sqref="B78:C2885 B8:C23 B24:C76" xr:uid="{C92E5F3A-375E-4308-90B6-E0429179F588}"/>
    <dataValidation type="decimal" operator="greaterThan" allowBlank="1" showInputMessage="1" showErrorMessage="1" sqref="H78:H2885 I78 H8:I23 H24:I76" xr:uid="{25176672-662C-4D4C-97FF-51EFAA2D4D4B}">
      <formula1>0</formula1>
    </dataValidation>
    <dataValidation type="date" allowBlank="1" showInputMessage="1" showErrorMessage="1" sqref="D78 D8:D23 D24:D76" xr:uid="{CB129747-91A0-4DCF-A0D3-CB4A307D4D2D}">
      <formula1>45658</formula1>
      <formula2>46022</formula2>
    </dataValidation>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130" zoomScaleNormal="130" workbookViewId="0">
      <selection activeCell="C1" sqref="C1"/>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53" hidden="1" customWidth="1"/>
    <col min="8" max="16384" width="11.5" style="29"/>
  </cols>
  <sheetData>
    <row r="1" spans="1:7" s="27" customFormat="1" ht="35.25" customHeight="1" x14ac:dyDescent="0.15">
      <c r="A1" s="329" t="s">
        <v>311</v>
      </c>
      <c r="B1" s="330"/>
      <c r="C1" s="174">
        <v>45838</v>
      </c>
      <c r="D1" s="26"/>
      <c r="G1" s="252">
        <v>45688</v>
      </c>
    </row>
    <row r="2" spans="1:7" ht="14" x14ac:dyDescent="0.15">
      <c r="A2" s="28"/>
      <c r="B2" s="28"/>
      <c r="G2" s="252">
        <v>45716</v>
      </c>
    </row>
    <row r="3" spans="1:7" ht="14" x14ac:dyDescent="0.15">
      <c r="A3" s="30" t="s">
        <v>312</v>
      </c>
      <c r="B3" s="327" t="str">
        <f>INDEX(Adr!B:B,Doklady!B102+1)</f>
        <v>Slovenská volejbalová federácia</v>
      </c>
      <c r="C3" s="327"/>
      <c r="D3" s="327"/>
      <c r="G3" s="252">
        <v>45747</v>
      </c>
    </row>
    <row r="4" spans="1:7" ht="14" x14ac:dyDescent="0.15">
      <c r="A4" s="30" t="s">
        <v>313</v>
      </c>
      <c r="B4" s="29" t="str">
        <f>RIGHT("0000"&amp;INDEX(Adr!A:A,Doklady!B102+1),8)</f>
        <v>00688819</v>
      </c>
      <c r="G4" s="252">
        <v>45777</v>
      </c>
    </row>
    <row r="5" spans="1:7" ht="14" x14ac:dyDescent="0.15">
      <c r="A5" s="30" t="s">
        <v>314</v>
      </c>
      <c r="B5" s="29" t="str">
        <f>INDEX(Adr!D:D,Doklady!B102+1)&amp;", "&amp;INDEX(Adr!E:E,Doklady!B102+1)</f>
        <v>Kalinčiakova 33, Bratislava</v>
      </c>
      <c r="G5" s="252">
        <v>45808</v>
      </c>
    </row>
    <row r="6" spans="1:7" ht="14" x14ac:dyDescent="0.15">
      <c r="A6" s="30"/>
      <c r="G6" s="252">
        <v>45838</v>
      </c>
    </row>
    <row r="7" spans="1:7" ht="14" x14ac:dyDescent="0.15">
      <c r="G7" s="252">
        <v>45869</v>
      </c>
    </row>
    <row r="8" spans="1:7" ht="14" x14ac:dyDescent="0.15">
      <c r="G8" s="252">
        <v>45900</v>
      </c>
    </row>
    <row r="9" spans="1:7" ht="24" x14ac:dyDescent="0.15">
      <c r="A9" s="31" t="s">
        <v>315</v>
      </c>
      <c r="B9" s="31" t="s">
        <v>315</v>
      </c>
      <c r="C9" s="32" t="s">
        <v>316</v>
      </c>
      <c r="G9" s="252">
        <v>45930</v>
      </c>
    </row>
    <row r="10" spans="1:7" ht="14" x14ac:dyDescent="0.15">
      <c r="A10" s="133" t="s">
        <v>317</v>
      </c>
      <c r="B10" s="134" t="s">
        <v>318</v>
      </c>
      <c r="C10" s="175">
        <f>+Spolu!C10</f>
        <v>0</v>
      </c>
      <c r="G10" s="252">
        <v>45961</v>
      </c>
    </row>
    <row r="11" spans="1:7" ht="14" x14ac:dyDescent="0.15">
      <c r="A11" s="133" t="s">
        <v>319</v>
      </c>
      <c r="B11" s="134" t="s">
        <v>320</v>
      </c>
      <c r="C11" s="175">
        <f>+Spolu!C11</f>
        <v>997198</v>
      </c>
      <c r="G11" s="252">
        <v>45991</v>
      </c>
    </row>
    <row r="12" spans="1:7" ht="14" x14ac:dyDescent="0.15">
      <c r="A12" s="133" t="s">
        <v>321</v>
      </c>
      <c r="B12" s="134" t="s">
        <v>322</v>
      </c>
      <c r="C12" s="175">
        <v>0</v>
      </c>
      <c r="G12" s="252">
        <v>46022</v>
      </c>
    </row>
    <row r="13" spans="1:7" ht="14" x14ac:dyDescent="0.15">
      <c r="A13" s="133" t="s">
        <v>323</v>
      </c>
      <c r="B13" s="134" t="s">
        <v>324</v>
      </c>
      <c r="C13" s="175">
        <f>+Spolu!C13</f>
        <v>0</v>
      </c>
      <c r="G13" s="252"/>
    </row>
    <row r="14" spans="1:7" ht="14" x14ac:dyDescent="0.15">
      <c r="A14" s="133" t="s">
        <v>325</v>
      </c>
      <c r="B14" s="134" t="s">
        <v>326</v>
      </c>
      <c r="C14" s="175">
        <f>+Spolu!C14</f>
        <v>0</v>
      </c>
      <c r="G14" s="252"/>
    </row>
    <row r="15" spans="1:7" ht="14" x14ac:dyDescent="0.15">
      <c r="A15" s="33" t="s">
        <v>327</v>
      </c>
      <c r="B15" s="132"/>
      <c r="C15" s="34">
        <f>SUM(C10:C14)</f>
        <v>997198</v>
      </c>
      <c r="G15" s="252"/>
    </row>
    <row r="16" spans="1:7" ht="14" x14ac:dyDescent="0.15">
      <c r="G16" s="252"/>
    </row>
    <row r="17" spans="1:5" ht="72" customHeight="1" x14ac:dyDescent="0.15">
      <c r="A17" s="328" t="s">
        <v>328</v>
      </c>
      <c r="B17" s="328"/>
      <c r="C17" s="328"/>
      <c r="D17" s="328"/>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abSelected="1" topLeftCell="A24" zoomScale="110" zoomScaleNormal="110" workbookViewId="0">
      <selection activeCell="B140" sqref="B140"/>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32" customHeight="1" x14ac:dyDescent="0.2">
      <c r="A1" s="339" t="s">
        <v>1503</v>
      </c>
      <c r="B1" s="339"/>
      <c r="C1" s="339"/>
      <c r="D1" s="339"/>
      <c r="E1" s="339"/>
      <c r="F1" s="339"/>
      <c r="G1" s="339"/>
      <c r="H1" s="339"/>
      <c r="I1" s="339"/>
    </row>
    <row r="2" spans="1:26" ht="7.5" customHeight="1" x14ac:dyDescent="0.15">
      <c r="C2" s="8"/>
      <c r="D2" s="8"/>
      <c r="E2" s="8"/>
      <c r="F2" s="8"/>
      <c r="G2" s="8"/>
      <c r="H2" s="8"/>
      <c r="I2" s="8"/>
    </row>
    <row r="3" spans="1:26" s="9" customFormat="1" ht="26.25" customHeight="1" x14ac:dyDescent="0.15">
      <c r="B3" s="160" t="s">
        <v>59</v>
      </c>
      <c r="C3" s="340" t="str">
        <f>INDEX(Adr!B2:B87,Doklady!B102)</f>
        <v>Slovenská volejbalová federácia</v>
      </c>
      <c r="D3" s="340"/>
      <c r="E3" s="340"/>
      <c r="F3" s="340"/>
      <c r="G3" s="215"/>
      <c r="H3" s="215"/>
      <c r="I3" s="65" t="str">
        <f>Doklady!I100</f>
        <v>V2</v>
      </c>
      <c r="J3" s="85"/>
      <c r="K3" s="85"/>
      <c r="L3" s="85"/>
      <c r="M3" s="85"/>
      <c r="N3" s="85"/>
      <c r="O3" s="85"/>
      <c r="P3" s="85"/>
      <c r="Q3" s="85"/>
      <c r="R3" s="85"/>
      <c r="S3" s="85"/>
      <c r="T3" s="85"/>
      <c r="U3" s="85"/>
      <c r="V3" s="85"/>
      <c r="W3" s="85"/>
      <c r="X3" s="85"/>
      <c r="Y3" s="85"/>
      <c r="Z3" s="85"/>
    </row>
    <row r="4" spans="1:26" s="9" customFormat="1" ht="13" x14ac:dyDescent="0.15">
      <c r="B4" s="64" t="s">
        <v>313</v>
      </c>
      <c r="C4" s="66" t="str">
        <f>INDEX(Adr!A2:A89,Doklady!B102)</f>
        <v>00688819</v>
      </c>
      <c r="I4" s="65">
        <f>Doklady!I101</f>
        <v>45887</v>
      </c>
      <c r="J4" s="85"/>
      <c r="K4" s="85"/>
      <c r="L4" s="85"/>
      <c r="M4" s="85"/>
      <c r="N4" s="85"/>
      <c r="O4" s="85"/>
      <c r="P4" s="85"/>
      <c r="Q4" s="85"/>
      <c r="R4" s="85"/>
      <c r="S4" s="85"/>
      <c r="T4" s="85"/>
      <c r="U4" s="85"/>
      <c r="V4" s="85"/>
      <c r="W4" s="85"/>
      <c r="X4" s="85"/>
      <c r="Y4" s="85"/>
      <c r="Z4" s="85"/>
    </row>
    <row r="5" spans="1:26" s="9" customFormat="1" ht="13" x14ac:dyDescent="0.15">
      <c r="B5" s="64" t="s">
        <v>329</v>
      </c>
      <c r="C5" s="9" t="str">
        <f>INDEX(Adr!C2:C89,Doklady!B102)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314</v>
      </c>
      <c r="C6" s="9" t="str">
        <f>INDEX(Adr!D2:D89,Doklady!B102)&amp;", "&amp;INDEX(Adr!E2:E89,Doklady!B102)&amp;", "&amp;INDEX(Adr!F2:F89,Doklady!B102)</f>
        <v>Kalinčiakova 33, Bratislava, 831 04</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315</v>
      </c>
      <c r="B9" s="67" t="s">
        <v>330</v>
      </c>
      <c r="C9" s="125" t="s">
        <v>331</v>
      </c>
      <c r="D9" s="125" t="s">
        <v>332</v>
      </c>
      <c r="E9" s="341" t="s">
        <v>333</v>
      </c>
      <c r="F9" s="342"/>
      <c r="J9" s="8"/>
      <c r="L9" s="118"/>
      <c r="M9" s="118"/>
      <c r="N9" s="118"/>
      <c r="O9" s="118"/>
      <c r="P9" s="118"/>
      <c r="Q9" s="118"/>
      <c r="R9" s="118"/>
      <c r="S9" s="118"/>
    </row>
    <row r="10" spans="1:26" ht="18" x14ac:dyDescent="0.2">
      <c r="A10" s="69" t="s">
        <v>317</v>
      </c>
      <c r="B10" s="70" t="s">
        <v>318</v>
      </c>
      <c r="C10" s="126">
        <f>SUMIF(FP!J:J,Doklady!$B$1&amp;A10,FP!D:D)</f>
        <v>0</v>
      </c>
      <c r="D10" s="126">
        <f>C10-E10</f>
        <v>0</v>
      </c>
      <c r="E10" s="332">
        <f>SUMIF(K:K,A10,I:I)</f>
        <v>0</v>
      </c>
      <c r="F10" s="333"/>
      <c r="L10" s="120" t="s">
        <v>334</v>
      </c>
      <c r="M10" s="118"/>
      <c r="N10" s="118"/>
      <c r="O10" s="118"/>
      <c r="P10" s="118"/>
      <c r="Q10" s="118"/>
      <c r="R10" s="118"/>
      <c r="S10" s="118"/>
    </row>
    <row r="11" spans="1:26" ht="18" x14ac:dyDescent="0.2">
      <c r="A11" s="69" t="s">
        <v>319</v>
      </c>
      <c r="B11" s="70" t="s">
        <v>320</v>
      </c>
      <c r="C11" s="126">
        <f>SUMIF(FP!J:J,Doklady!$B$1&amp;A11,FP!D:D)</f>
        <v>997198</v>
      </c>
      <c r="D11" s="126">
        <f>+C11-E11</f>
        <v>997197.99999999977</v>
      </c>
      <c r="E11" s="343">
        <f>+I39-I42+I44-I47</f>
        <v>2.3283064365386963E-10</v>
      </c>
      <c r="F11" s="344"/>
      <c r="J11" s="176"/>
      <c r="L11" s="161" t="str">
        <f>L41</f>
        <v>a - volejbal - bežné transfery</v>
      </c>
      <c r="M11" s="118"/>
      <c r="N11" s="118"/>
      <c r="O11" s="118"/>
      <c r="P11" s="118"/>
      <c r="Q11" s="118"/>
      <c r="R11" s="118"/>
      <c r="S11" s="118"/>
    </row>
    <row r="12" spans="1:26" ht="18" x14ac:dyDescent="0.2">
      <c r="A12" s="69" t="s">
        <v>321</v>
      </c>
      <c r="B12" s="70" t="s">
        <v>322</v>
      </c>
      <c r="C12" s="126">
        <f>SUMIF(FP!J:J,Doklady!$B$1&amp;A12,FP!D:D)</f>
        <v>0</v>
      </c>
      <c r="D12" s="126">
        <f>C12-E12</f>
        <v>0</v>
      </c>
      <c r="E12" s="332">
        <f>SUMIF(K:K,A12,I:I)</f>
        <v>0</v>
      </c>
      <c r="F12" s="333"/>
      <c r="J12" s="177"/>
      <c r="L12" s="161" t="str">
        <f>L42</f>
        <v>a - volejbal - kapitálové transfery</v>
      </c>
      <c r="N12" s="118"/>
      <c r="O12" s="118"/>
      <c r="P12" s="118"/>
      <c r="Q12" s="118"/>
      <c r="R12" s="118"/>
      <c r="S12" s="118"/>
    </row>
    <row r="13" spans="1:26" ht="18" x14ac:dyDescent="0.2">
      <c r="A13" s="69" t="s">
        <v>323</v>
      </c>
      <c r="B13" s="70" t="s">
        <v>324</v>
      </c>
      <c r="C13" s="126">
        <f>SUMIF(FP!J:J,Doklady!$B$1&amp;A13,FP!D:D)</f>
        <v>0</v>
      </c>
      <c r="D13" s="126">
        <f>C13-E13</f>
        <v>0</v>
      </c>
      <c r="E13" s="332">
        <f>SUMIF(K:K,A13,I:I)</f>
        <v>0</v>
      </c>
      <c r="F13" s="333"/>
      <c r="J13" s="8"/>
      <c r="L13" s="161">
        <f>L46</f>
        <v>2</v>
      </c>
      <c r="N13" s="118"/>
      <c r="O13" s="118"/>
      <c r="P13" s="118"/>
      <c r="Q13" s="118"/>
      <c r="R13" s="118"/>
      <c r="S13" s="118"/>
    </row>
    <row r="14" spans="1:26" ht="19" thickBot="1" x14ac:dyDescent="0.25">
      <c r="A14" s="69" t="s">
        <v>325</v>
      </c>
      <c r="B14" s="70" t="s">
        <v>326</v>
      </c>
      <c r="C14" s="126">
        <f>SUMIF(FP!J:J,Doklady!$B$1&amp;A14,FP!D:D)</f>
        <v>0</v>
      </c>
      <c r="D14" s="126">
        <f>C14-E14</f>
        <v>0</v>
      </c>
      <c r="E14" s="345">
        <f>SUMIF(K:K,A14,I:I)</f>
        <v>0</v>
      </c>
      <c r="F14" s="346"/>
      <c r="J14" s="8"/>
      <c r="L14" s="161" t="str">
        <f>L47</f>
        <v>2</v>
      </c>
      <c r="N14" s="118"/>
      <c r="O14" s="118"/>
      <c r="P14" s="118"/>
      <c r="Q14" s="118"/>
      <c r="R14" s="118"/>
      <c r="S14" s="118"/>
    </row>
    <row r="15" spans="1:26" ht="5.25" customHeight="1" thickTop="1" x14ac:dyDescent="0.15">
      <c r="I15" s="9"/>
    </row>
    <row r="16" spans="1:26" s="9" customFormat="1" ht="13" x14ac:dyDescent="0.15">
      <c r="A16" s="117" t="s">
        <v>335</v>
      </c>
      <c r="B16" s="352" t="s">
        <v>336</v>
      </c>
      <c r="C16" s="353"/>
      <c r="D16" s="353"/>
      <c r="E16" s="353"/>
      <c r="F16" s="353"/>
      <c r="G16" s="353"/>
      <c r="H16" s="354"/>
      <c r="I16" s="136" t="s">
        <v>337</v>
      </c>
      <c r="J16" s="85"/>
      <c r="K16" s="85"/>
      <c r="L16" s="85"/>
      <c r="M16" s="85"/>
      <c r="N16" s="85"/>
      <c r="O16" s="85"/>
      <c r="P16" s="85"/>
      <c r="Q16" s="85"/>
      <c r="R16" s="85"/>
      <c r="S16" s="85"/>
      <c r="T16" s="85"/>
      <c r="U16" s="85"/>
      <c r="V16" s="85"/>
      <c r="W16" s="85"/>
      <c r="X16" s="85"/>
      <c r="Y16" s="85"/>
      <c r="Z16" s="85"/>
    </row>
    <row r="17" spans="1:20" ht="12" x14ac:dyDescent="0.15">
      <c r="A17" s="115" t="s">
        <v>338</v>
      </c>
      <c r="B17" s="347" t="s">
        <v>339</v>
      </c>
      <c r="C17" s="347"/>
      <c r="D17" s="347"/>
      <c r="E17" s="347"/>
      <c r="F17" s="347"/>
      <c r="G17" s="347"/>
      <c r="H17" s="347"/>
      <c r="I17" s="73">
        <f>SUMIF(FP!I:I,Doklady!$B$1&amp;A17,FP!D:D)</f>
        <v>997198</v>
      </c>
      <c r="T17" s="86"/>
    </row>
    <row r="18" spans="1:20" x14ac:dyDescent="0.15">
      <c r="A18" s="135" t="s">
        <v>340</v>
      </c>
      <c r="B18" s="347" t="s">
        <v>341</v>
      </c>
      <c r="C18" s="347"/>
      <c r="D18" s="347"/>
      <c r="E18" s="347"/>
      <c r="F18" s="347"/>
      <c r="G18" s="347"/>
      <c r="H18" s="347"/>
      <c r="I18" s="73">
        <f>SUMIF(FP!I:I,Doklady!$B$1&amp;A18,FP!D:D)</f>
        <v>0</v>
      </c>
    </row>
    <row r="19" spans="1:20" ht="12" x14ac:dyDescent="0.15">
      <c r="A19" s="115" t="s">
        <v>342</v>
      </c>
      <c r="B19" s="347" t="s">
        <v>343</v>
      </c>
      <c r="C19" s="347"/>
      <c r="D19" s="347"/>
      <c r="E19" s="347"/>
      <c r="F19" s="347"/>
      <c r="G19" s="347"/>
      <c r="H19" s="347"/>
      <c r="I19" s="73">
        <f>SUMIF(FP!I:I,Doklady!$B$1&amp;A19,FP!D:D)</f>
        <v>0</v>
      </c>
    </row>
    <row r="20" spans="1:20" x14ac:dyDescent="0.15">
      <c r="A20" s="135" t="s">
        <v>344</v>
      </c>
      <c r="B20" s="336" t="s">
        <v>345</v>
      </c>
      <c r="C20" s="337"/>
      <c r="D20" s="337"/>
      <c r="E20" s="337"/>
      <c r="F20" s="337"/>
      <c r="G20" s="337"/>
      <c r="H20" s="338"/>
      <c r="I20" s="73">
        <f>SUMIF(FP!I:I,Doklady!$B$1&amp;A20,FP!D:D)</f>
        <v>0</v>
      </c>
      <c r="T20" s="86"/>
    </row>
    <row r="21" spans="1:20" ht="12" x14ac:dyDescent="0.15">
      <c r="A21" s="115" t="s">
        <v>346</v>
      </c>
      <c r="B21" s="336" t="s">
        <v>347</v>
      </c>
      <c r="C21" s="337"/>
      <c r="D21" s="337"/>
      <c r="E21" s="337"/>
      <c r="F21" s="337"/>
      <c r="G21" s="337"/>
      <c r="H21" s="338"/>
      <c r="I21" s="73">
        <f>SUMIF(FP!I:I,Doklady!$B$1&amp;A21,FP!D:D)</f>
        <v>0</v>
      </c>
      <c r="T21" s="86"/>
    </row>
    <row r="22" spans="1:20" x14ac:dyDescent="0.15">
      <c r="A22" s="135" t="s">
        <v>348</v>
      </c>
      <c r="B22" s="355" t="s">
        <v>349</v>
      </c>
      <c r="C22" s="356"/>
      <c r="D22" s="356"/>
      <c r="E22" s="356"/>
      <c r="F22" s="356"/>
      <c r="G22" s="356"/>
      <c r="H22" s="357"/>
      <c r="I22" s="73">
        <f>SUMIF(FP!I:I,Doklady!$B$1&amp;A22,FP!D:D)</f>
        <v>0</v>
      </c>
      <c r="T22" s="86"/>
    </row>
    <row r="23" spans="1:20" ht="12" x14ac:dyDescent="0.15">
      <c r="A23" s="115" t="s">
        <v>350</v>
      </c>
      <c r="B23" s="336" t="s">
        <v>351</v>
      </c>
      <c r="C23" s="337"/>
      <c r="D23" s="337"/>
      <c r="E23" s="337"/>
      <c r="F23" s="337"/>
      <c r="G23" s="337"/>
      <c r="H23" s="338"/>
      <c r="I23" s="73">
        <f>SUMIF(FP!I:I,Doklady!$B$1&amp;A23,FP!D:D)</f>
        <v>0</v>
      </c>
      <c r="T23" s="86"/>
    </row>
    <row r="24" spans="1:20" x14ac:dyDescent="0.15">
      <c r="A24" s="135" t="s">
        <v>352</v>
      </c>
      <c r="B24" s="336" t="s">
        <v>353</v>
      </c>
      <c r="C24" s="337"/>
      <c r="D24" s="337"/>
      <c r="E24" s="337"/>
      <c r="F24" s="337"/>
      <c r="G24" s="337"/>
      <c r="H24" s="338"/>
      <c r="I24" s="73">
        <f>SUMIF(FP!I:I,Doklady!$B$1&amp;A24,FP!D:D)</f>
        <v>0</v>
      </c>
      <c r="T24" s="86"/>
    </row>
    <row r="25" spans="1:20" ht="12" x14ac:dyDescent="0.15">
      <c r="A25" s="115" t="s">
        <v>354</v>
      </c>
      <c r="B25" s="348" t="s">
        <v>355</v>
      </c>
      <c r="C25" s="349"/>
      <c r="D25" s="349"/>
      <c r="E25" s="349"/>
      <c r="F25" s="349"/>
      <c r="G25" s="349"/>
      <c r="H25" s="350"/>
      <c r="I25" s="73">
        <f>SUMIF(FP!I:I,Doklady!$B$1&amp;A25,FP!D:D)</f>
        <v>0</v>
      </c>
      <c r="T25" s="86"/>
    </row>
    <row r="26" spans="1:20" x14ac:dyDescent="0.15">
      <c r="A26" s="135" t="s">
        <v>356</v>
      </c>
      <c r="B26" s="336" t="s">
        <v>357</v>
      </c>
      <c r="C26" s="337"/>
      <c r="D26" s="337"/>
      <c r="E26" s="337"/>
      <c r="F26" s="337"/>
      <c r="G26" s="337"/>
      <c r="H26" s="338"/>
      <c r="I26" s="73">
        <f>SUMIF(FP!I:I,Doklady!$B$1&amp;A26,FP!D:D)</f>
        <v>0</v>
      </c>
      <c r="T26" s="86"/>
    </row>
    <row r="27" spans="1:20" ht="12" x14ac:dyDescent="0.15">
      <c r="A27" s="115" t="s">
        <v>358</v>
      </c>
      <c r="B27" s="336" t="s">
        <v>359</v>
      </c>
      <c r="C27" s="337"/>
      <c r="D27" s="337"/>
      <c r="E27" s="337"/>
      <c r="F27" s="337"/>
      <c r="G27" s="337"/>
      <c r="H27" s="338"/>
      <c r="I27" s="73">
        <f>SUMIF(FP!I:I,Doklady!$B$1&amp;A27,FP!D:D)</f>
        <v>0</v>
      </c>
      <c r="T27" s="86"/>
    </row>
    <row r="28" spans="1:20" x14ac:dyDescent="0.15">
      <c r="A28" s="135" t="s">
        <v>360</v>
      </c>
      <c r="B28" s="336" t="s">
        <v>361</v>
      </c>
      <c r="C28" s="337"/>
      <c r="D28" s="337"/>
      <c r="E28" s="337"/>
      <c r="F28" s="337"/>
      <c r="G28" s="337"/>
      <c r="H28" s="338"/>
      <c r="I28" s="73">
        <f>SUMIF(FP!I:I,Doklady!$B$1&amp;A28,FP!D:D)</f>
        <v>0</v>
      </c>
      <c r="T28" s="86"/>
    </row>
    <row r="29" spans="1:20" ht="12" x14ac:dyDescent="0.15">
      <c r="A29" s="115" t="s">
        <v>362</v>
      </c>
      <c r="B29" s="336" t="s">
        <v>363</v>
      </c>
      <c r="C29" s="337"/>
      <c r="D29" s="337"/>
      <c r="E29" s="337"/>
      <c r="F29" s="337"/>
      <c r="G29" s="337"/>
      <c r="H29" s="338"/>
      <c r="I29" s="73">
        <f>SUMIF(FP!I:I,Doklady!$B$1&amp;A29,FP!D:D)</f>
        <v>0</v>
      </c>
      <c r="T29" s="86"/>
    </row>
    <row r="30" spans="1:20" hidden="1" x14ac:dyDescent="0.15">
      <c r="A30" s="135" t="s">
        <v>364</v>
      </c>
      <c r="B30" s="336"/>
      <c r="C30" s="337"/>
      <c r="D30" s="337"/>
      <c r="E30" s="337"/>
      <c r="F30" s="337"/>
      <c r="G30" s="337"/>
      <c r="H30" s="338"/>
      <c r="I30" s="73">
        <f>SUMIF(FP!I:I,Doklady!$B$1&amp;A30,FP!D:D)</f>
        <v>0</v>
      </c>
      <c r="T30" s="86"/>
    </row>
    <row r="31" spans="1:20" ht="12" hidden="1" x14ac:dyDescent="0.15">
      <c r="A31" s="115" t="s">
        <v>365</v>
      </c>
      <c r="B31" s="336"/>
      <c r="C31" s="337"/>
      <c r="D31" s="337"/>
      <c r="E31" s="337"/>
      <c r="F31" s="337"/>
      <c r="G31" s="337"/>
      <c r="H31" s="338"/>
      <c r="I31" s="73">
        <f>SUMIF(FP!I:I,Doklady!$B$1&amp;A31,FP!D:D)</f>
        <v>0</v>
      </c>
      <c r="T31" s="86"/>
    </row>
    <row r="32" spans="1:20" hidden="1" x14ac:dyDescent="0.15">
      <c r="A32" s="135" t="s">
        <v>366</v>
      </c>
      <c r="B32" s="358"/>
      <c r="C32" s="359"/>
      <c r="D32" s="359"/>
      <c r="E32" s="359"/>
      <c r="F32" s="359"/>
      <c r="G32" s="359"/>
      <c r="H32" s="360"/>
      <c r="I32" s="73">
        <f>SUMIF(FP!I:I,Doklady!$B$1&amp;A32,FP!D:D)</f>
        <v>0</v>
      </c>
      <c r="T32" s="86"/>
    </row>
    <row r="33" spans="1:21" ht="12" hidden="1" x14ac:dyDescent="0.15">
      <c r="A33" s="115" t="s">
        <v>367</v>
      </c>
      <c r="B33" s="358"/>
      <c r="C33" s="359"/>
      <c r="D33" s="359"/>
      <c r="E33" s="359"/>
      <c r="F33" s="359"/>
      <c r="G33" s="359"/>
      <c r="H33" s="360"/>
      <c r="I33" s="73">
        <f>SUMIF(FP!I:I,Doklady!$B$1&amp;A33,FP!D:D)</f>
        <v>0</v>
      </c>
      <c r="T33" s="86"/>
    </row>
    <row r="34" spans="1:21" hidden="1" x14ac:dyDescent="0.15">
      <c r="A34" s="135" t="s">
        <v>368</v>
      </c>
      <c r="B34" s="361"/>
      <c r="C34" s="361"/>
      <c r="D34" s="361"/>
      <c r="E34" s="361"/>
      <c r="F34" s="361"/>
      <c r="G34" s="361"/>
      <c r="H34" s="361"/>
      <c r="I34" s="73">
        <f>SUMIF(FP!I:I,Doklady!$B$1&amp;A34,FP!D:D)</f>
        <v>0</v>
      </c>
      <c r="J34" s="8"/>
      <c r="K34" s="8"/>
    </row>
    <row r="36" spans="1:21" ht="13" x14ac:dyDescent="0.15">
      <c r="A36" s="121" t="s">
        <v>369</v>
      </c>
      <c r="B36" s="121"/>
      <c r="C36" s="220">
        <v>1</v>
      </c>
      <c r="D36" s="220">
        <v>2</v>
      </c>
      <c r="E36" s="220">
        <v>3</v>
      </c>
      <c r="F36" s="220">
        <v>4</v>
      </c>
      <c r="G36" s="220">
        <v>5</v>
      </c>
      <c r="H36" s="220">
        <v>5</v>
      </c>
      <c r="I36" s="122"/>
    </row>
    <row r="37" spans="1:21" ht="3.75" customHeight="1" x14ac:dyDescent="0.15"/>
    <row r="38" spans="1:21" ht="24" x14ac:dyDescent="0.15">
      <c r="A38" s="67" t="s">
        <v>335</v>
      </c>
      <c r="B38" s="67" t="str">
        <f>"Šport "&amp;K40</f>
        <v>Šport volejbal</v>
      </c>
      <c r="C38" s="68" t="s">
        <v>370</v>
      </c>
      <c r="D38" s="68" t="s">
        <v>371</v>
      </c>
      <c r="E38" s="68" t="s">
        <v>372</v>
      </c>
      <c r="F38" s="68" t="s">
        <v>373</v>
      </c>
      <c r="G38" s="68" t="s">
        <v>374</v>
      </c>
      <c r="H38" s="68" t="s">
        <v>375</v>
      </c>
      <c r="I38" s="67" t="s">
        <v>327</v>
      </c>
      <c r="L38" s="84">
        <f>COUNTIF(FP!N:N,Doklady!B1&amp;"aB")</f>
        <v>1</v>
      </c>
    </row>
    <row r="39" spans="1:21" ht="12" x14ac:dyDescent="0.15">
      <c r="A39" s="115" t="s">
        <v>338</v>
      </c>
      <c r="B39" s="116" t="s">
        <v>376</v>
      </c>
      <c r="C39" s="78">
        <f>I39*0</f>
        <v>0</v>
      </c>
      <c r="D39" s="78">
        <f>I39*0</f>
        <v>0</v>
      </c>
      <c r="E39" s="78">
        <f>I39*0</f>
        <v>0</v>
      </c>
      <c r="F39" s="78">
        <f>+I39*0.2</f>
        <v>199439.6</v>
      </c>
      <c r="G39" s="78">
        <f>+MAX(I39-C39-D39-E39-F39-H39,0)</f>
        <v>797758.4</v>
      </c>
      <c r="H39" s="78">
        <f>+IFERROR(VLOOKUP(K40&amp;" - kapitálové transfery",B$53:C$90,2,0),0)</f>
        <v>0</v>
      </c>
      <c r="I39" s="73">
        <f>SUMIF(FP!K:K,K40,FP!D:D)</f>
        <v>997198</v>
      </c>
      <c r="L39" s="84">
        <f>COUNTIF(FP!N:N,Doklady!B1&amp;"aK")</f>
        <v>0</v>
      </c>
      <c r="T39" s="86"/>
    </row>
    <row r="40" spans="1:21" ht="12" x14ac:dyDescent="0.15">
      <c r="A40" s="115" t="s">
        <v>338</v>
      </c>
      <c r="B40" s="116" t="s">
        <v>377</v>
      </c>
      <c r="C40" s="78">
        <f>DSUM(Doklady!A103:J10000,"GGG",Spolu!L40:M42)</f>
        <v>0</v>
      </c>
      <c r="D40" s="78">
        <f>DSUM(Doklady!A103:J10000,"GGG",Spolu!N40:O42)</f>
        <v>340776.09999999986</v>
      </c>
      <c r="E40" s="78">
        <f>DSUM(Doklady!A103:J10000,"GGG",Spolu!P40:Q42)</f>
        <v>457052.87999999995</v>
      </c>
      <c r="F40" s="78">
        <f>DSUM(Doklady!A103:J10000,"GGG",Spolu!R40:S42)</f>
        <v>199369.02000000002</v>
      </c>
      <c r="G40" s="78">
        <f>DSUM(Doklady!A103:J10000,"GGG",Spolu!T40:U42)-H40</f>
        <v>0</v>
      </c>
      <c r="H40" s="78">
        <f>+IFERROR(VLOOKUP(K40&amp;" - kapitálové transfery",B$53:D$90,3,0),0)</f>
        <v>0</v>
      </c>
      <c r="I40" s="73">
        <f>+C40+D40+E40+F40+G40+H40</f>
        <v>997197.99999999977</v>
      </c>
      <c r="J40" s="218" t="str">
        <f>+K45</f>
        <v>.</v>
      </c>
      <c r="K40" s="218" t="str">
        <f>IF(L38&gt;0,INDEX(FP!K:K,Doklady!B2),".")</f>
        <v>volejbal</v>
      </c>
      <c r="L40" s="120" t="s">
        <v>334</v>
      </c>
      <c r="M40" s="120" t="s">
        <v>378</v>
      </c>
      <c r="N40" s="120" t="s">
        <v>334</v>
      </c>
      <c r="O40" s="120" t="s">
        <v>378</v>
      </c>
      <c r="P40" s="120" t="s">
        <v>334</v>
      </c>
      <c r="Q40" s="120" t="s">
        <v>378</v>
      </c>
      <c r="R40" s="120" t="s">
        <v>334</v>
      </c>
      <c r="S40" s="120" t="s">
        <v>378</v>
      </c>
      <c r="T40" s="120" t="s">
        <v>334</v>
      </c>
      <c r="U40" s="120" t="s">
        <v>378</v>
      </c>
    </row>
    <row r="41" spans="1:21" ht="10.5" customHeight="1" x14ac:dyDescent="0.15">
      <c r="A41" s="115" t="s">
        <v>338</v>
      </c>
      <c r="B41" s="123" t="s">
        <v>379</v>
      </c>
      <c r="C41" s="78">
        <f>MAX(C39-C40,0)</f>
        <v>0</v>
      </c>
      <c r="D41" s="78">
        <f>MAX(D39-D40,0)</f>
        <v>0</v>
      </c>
      <c r="E41" s="78">
        <f>MAX(E39-E40,0)</f>
        <v>0</v>
      </c>
      <c r="F41" s="78">
        <f>MIN(I39,MAX(-F39+F40,0))</f>
        <v>0</v>
      </c>
      <c r="G41" s="78">
        <f>MIN(J39,MAX(-G39+G40+MIN(F40-F39,0),0))</f>
        <v>0</v>
      </c>
      <c r="H41" s="78">
        <f>MAX(H39-H40,0)</f>
        <v>0</v>
      </c>
      <c r="I41" s="124">
        <f>+I39-I42</f>
        <v>0</v>
      </c>
      <c r="J41" s="219">
        <f>+K46</f>
        <v>0</v>
      </c>
      <c r="K41" s="219">
        <f>+I41-H41</f>
        <v>0</v>
      </c>
      <c r="L41" s="161" t="str">
        <f>IF(L38&gt;0,"a - "&amp;INDEX(FP!C:C,Doklady!B2),2)</f>
        <v>a - volejbal - bežné transfery</v>
      </c>
      <c r="M41" s="120">
        <v>1</v>
      </c>
      <c r="N41" s="161" t="str">
        <f>+L41</f>
        <v>a - volejbal - bežné transfery</v>
      </c>
      <c r="O41" s="120">
        <v>2</v>
      </c>
      <c r="P41" s="161" t="str">
        <f>+L41</f>
        <v>a - volejbal - bežné transfery</v>
      </c>
      <c r="Q41" s="120">
        <v>3</v>
      </c>
      <c r="R41" s="161" t="str">
        <f>+L41</f>
        <v>a - volejbal - bežné transfery</v>
      </c>
      <c r="S41" s="120">
        <v>4</v>
      </c>
      <c r="T41" s="161" t="str">
        <f>+L41</f>
        <v>a - volejbal - bežné transfery</v>
      </c>
      <c r="U41" s="120">
        <v>5</v>
      </c>
    </row>
    <row r="42" spans="1:21" ht="10.5" customHeight="1" x14ac:dyDescent="0.15">
      <c r="A42" s="115" t="s">
        <v>338</v>
      </c>
      <c r="B42" s="116" t="s">
        <v>380</v>
      </c>
      <c r="C42" s="73">
        <f>+C40</f>
        <v>0</v>
      </c>
      <c r="D42" s="216">
        <f>+D40</f>
        <v>340776.09999999986</v>
      </c>
      <c r="E42" s="216">
        <f>+E40</f>
        <v>457052.87999999995</v>
      </c>
      <c r="F42" s="216">
        <f>+MIN(F39:F40)</f>
        <v>199369.02000000002</v>
      </c>
      <c r="G42" s="216">
        <f>+MIN(G39+MAX(F39-F40,0)-MAX(E40-E39,0)-MAX(D40-D39,0)-MAX(C40-C39,0),G40)</f>
        <v>0</v>
      </c>
      <c r="H42" s="216">
        <f>+MIN(H39:H40)</f>
        <v>0</v>
      </c>
      <c r="I42" s="73">
        <f>+C42+D42+E42+MIN(F39:F40)+G42+H42</f>
        <v>997197.99999999977</v>
      </c>
      <c r="J42" s="219">
        <f>+K47</f>
        <v>0</v>
      </c>
      <c r="K42" s="219">
        <f>+I42-H42</f>
        <v>997197.99999999977</v>
      </c>
      <c r="L42" s="161" t="str">
        <f>+SUBSTITUTE(L41,"bežné","kapitálové")</f>
        <v>a - volejbal - kapitálové transfery</v>
      </c>
      <c r="M42" s="120">
        <v>1</v>
      </c>
      <c r="N42" s="161" t="str">
        <f>+L42</f>
        <v>a - volejbal - kapitálové transfery</v>
      </c>
      <c r="O42" s="120">
        <v>2</v>
      </c>
      <c r="P42" s="161" t="str">
        <f>+L42</f>
        <v>a - volejbal - kapitálové transfery</v>
      </c>
      <c r="Q42" s="120">
        <v>3</v>
      </c>
      <c r="R42" s="161" t="str">
        <f>+L42</f>
        <v>a - volejbal - kapitálové transfery</v>
      </c>
      <c r="S42" s="120">
        <v>4</v>
      </c>
      <c r="T42" s="161" t="str">
        <f>+L42</f>
        <v>a - volejbal - kapitálové transfery</v>
      </c>
      <c r="U42" s="120">
        <v>5</v>
      </c>
    </row>
    <row r="43" spans="1:21" ht="24" x14ac:dyDescent="0.15">
      <c r="A43" s="67" t="s">
        <v>335</v>
      </c>
      <c r="B43" s="67" t="str">
        <f>IF(L38&gt;2,"Šport "&amp;INDEX(FP!K:K,Doklady!B2+2),"Šport "&amp;K45)</f>
        <v>Šport .</v>
      </c>
      <c r="C43" s="68" t="s">
        <v>370</v>
      </c>
      <c r="D43" s="68" t="s">
        <v>371</v>
      </c>
      <c r="E43" s="68" t="s">
        <v>372</v>
      </c>
      <c r="F43" s="68" t="s">
        <v>373</v>
      </c>
      <c r="G43" s="68" t="s">
        <v>374</v>
      </c>
      <c r="H43" s="68" t="s">
        <v>375</v>
      </c>
      <c r="I43" s="67" t="s">
        <v>327</v>
      </c>
      <c r="K43" s="218"/>
      <c r="L43" s="84">
        <f>L38-1</f>
        <v>0</v>
      </c>
    </row>
    <row r="44" spans="1:21" ht="12" x14ac:dyDescent="0.15">
      <c r="A44" s="115" t="s">
        <v>338</v>
      </c>
      <c r="B44" s="116" t="s">
        <v>376</v>
      </c>
      <c r="C44" s="78">
        <f>I44*0</f>
        <v>0</v>
      </c>
      <c r="D44" s="78">
        <f>I44*0</f>
        <v>0</v>
      </c>
      <c r="E44" s="78">
        <f>I44*0</f>
        <v>0</v>
      </c>
      <c r="F44" s="78">
        <f>+I44*0.2</f>
        <v>0</v>
      </c>
      <c r="G44" s="78">
        <f>+MAX(I44-C44-D44-E44-F44-H44,0)</f>
        <v>0</v>
      </c>
      <c r="H44" s="78">
        <f>+IFERROR(VLOOKUP(K45&amp;" - kapitálové transfery",B$53:C$90,2,0),0)</f>
        <v>0</v>
      </c>
      <c r="I44" s="73">
        <f>SUMIF(FP!K:K,K45,FP!D:D)</f>
        <v>0</v>
      </c>
      <c r="K44" s="218"/>
    </row>
    <row r="45" spans="1:21" ht="12" x14ac:dyDescent="0.15">
      <c r="A45" s="115" t="s">
        <v>338</v>
      </c>
      <c r="B45" s="116" t="s">
        <v>377</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8" t="str">
        <f>IF(L38&gt;1,INDEX(FP!K:K,Doklady!B2+1),".")</f>
        <v>.</v>
      </c>
      <c r="L45" s="120" t="s">
        <v>334</v>
      </c>
      <c r="M45" s="120" t="s">
        <v>378</v>
      </c>
      <c r="N45" s="120" t="s">
        <v>334</v>
      </c>
      <c r="O45" s="120" t="s">
        <v>378</v>
      </c>
      <c r="P45" s="120" t="s">
        <v>334</v>
      </c>
      <c r="Q45" s="120" t="s">
        <v>378</v>
      </c>
      <c r="R45" s="120" t="s">
        <v>334</v>
      </c>
      <c r="S45" s="120" t="s">
        <v>378</v>
      </c>
      <c r="T45" s="120" t="s">
        <v>334</v>
      </c>
      <c r="U45" s="120" t="s">
        <v>378</v>
      </c>
    </row>
    <row r="46" spans="1:21" ht="12" x14ac:dyDescent="0.15">
      <c r="A46" s="115" t="s">
        <v>338</v>
      </c>
      <c r="B46" s="123" t="s">
        <v>379</v>
      </c>
      <c r="C46" s="78">
        <f>MAX(C44-C45,0)</f>
        <v>0</v>
      </c>
      <c r="D46" s="78">
        <f>MAX(D44-D45,0)</f>
        <v>0</v>
      </c>
      <c r="E46" s="78">
        <f>MAX(E44-E45,0)</f>
        <v>0</v>
      </c>
      <c r="F46" s="78">
        <f>MIN(I44,MAX(-F44+F45,0))</f>
        <v>0</v>
      </c>
      <c r="G46" s="78">
        <f>MIN(J44,MAX(-G44+G45+MIN(F45-F44,0),0))</f>
        <v>0</v>
      </c>
      <c r="H46" s="78">
        <f>MAX(H44-H45,0)</f>
        <v>0</v>
      </c>
      <c r="I46" s="124">
        <f>+I44-I47</f>
        <v>0</v>
      </c>
      <c r="K46" s="219">
        <f>+I46-H46</f>
        <v>0</v>
      </c>
      <c r="L46" s="161">
        <f>IF(L43&gt;0,"a - "&amp;INDEX(FP!C:C,Doklady!B2+1),2)</f>
        <v>2</v>
      </c>
      <c r="M46" s="120">
        <v>1</v>
      </c>
      <c r="N46" s="161">
        <f>+L46</f>
        <v>2</v>
      </c>
      <c r="O46" s="120">
        <v>2</v>
      </c>
      <c r="P46" s="161">
        <f>+L46</f>
        <v>2</v>
      </c>
      <c r="Q46" s="120">
        <v>3</v>
      </c>
      <c r="R46" s="161">
        <f>+L46</f>
        <v>2</v>
      </c>
      <c r="S46" s="120">
        <v>4</v>
      </c>
      <c r="T46" s="161">
        <f>+L46</f>
        <v>2</v>
      </c>
      <c r="U46" s="120">
        <v>5</v>
      </c>
    </row>
    <row r="47" spans="1:21" ht="12" x14ac:dyDescent="0.15">
      <c r="A47" s="115" t="s">
        <v>338</v>
      </c>
      <c r="B47" s="116" t="s">
        <v>380</v>
      </c>
      <c r="C47" s="73">
        <f>+C45</f>
        <v>0</v>
      </c>
      <c r="D47" s="216">
        <f>+D45</f>
        <v>0</v>
      </c>
      <c r="E47" s="216">
        <f>+E45</f>
        <v>0</v>
      </c>
      <c r="F47" s="216">
        <f>+MIN(F44:F45)</f>
        <v>0</v>
      </c>
      <c r="G47" s="216">
        <f>+MIN(G44+MAX(F44-F45,0)-MAX(E45-E44,0)-MAX(D45-D44,0)-MAX(C45-C44,0),G45)</f>
        <v>0</v>
      </c>
      <c r="H47" s="216">
        <f>+MIN(H44:H45)</f>
        <v>0</v>
      </c>
      <c r="I47" s="73">
        <f>+C47+D47+E47+MIN(F44:F45)+G47+H47</f>
        <v>0</v>
      </c>
      <c r="K47" s="219">
        <f>+I47-H47</f>
        <v>0</v>
      </c>
      <c r="L47" s="161" t="str">
        <f>+SUBSTITUTE(L46,"bežné","kapitálové")</f>
        <v>2</v>
      </c>
      <c r="M47" s="120">
        <v>1</v>
      </c>
      <c r="N47" s="161" t="str">
        <f>+L47</f>
        <v>2</v>
      </c>
      <c r="O47" s="120">
        <v>2</v>
      </c>
      <c r="P47" s="161" t="str">
        <f>+L47</f>
        <v>2</v>
      </c>
      <c r="Q47" s="120">
        <v>3</v>
      </c>
      <c r="R47" s="161" t="str">
        <f>+L47</f>
        <v>2</v>
      </c>
      <c r="S47" s="120">
        <v>4</v>
      </c>
      <c r="T47" s="161"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17"/>
      <c r="G49" s="114"/>
      <c r="H49" s="114"/>
      <c r="I49" s="223"/>
      <c r="T49" s="86"/>
    </row>
    <row r="50" spans="1:20" x14ac:dyDescent="0.15">
      <c r="A50" s="334"/>
      <c r="B50" s="335"/>
      <c r="C50" s="335"/>
      <c r="D50" s="335"/>
      <c r="E50" s="335"/>
      <c r="F50" s="335"/>
      <c r="G50" s="335"/>
      <c r="H50" s="335"/>
      <c r="I50" s="335"/>
      <c r="T50" s="86"/>
    </row>
    <row r="51" spans="1:20" x14ac:dyDescent="0.15">
      <c r="A51" s="112"/>
      <c r="B51" s="113"/>
      <c r="C51" s="111"/>
      <c r="D51" s="114"/>
      <c r="E51" s="114"/>
      <c r="F51" s="114"/>
      <c r="G51" s="222"/>
      <c r="H51" s="114"/>
      <c r="I51" s="114"/>
      <c r="T51" s="86"/>
    </row>
    <row r="52" spans="1:20" ht="24" x14ac:dyDescent="0.15">
      <c r="A52" s="72" t="s">
        <v>335</v>
      </c>
      <c r="B52" s="67" t="s">
        <v>381</v>
      </c>
      <c r="C52" s="68" t="s">
        <v>382</v>
      </c>
      <c r="D52" s="68" t="s">
        <v>383</v>
      </c>
      <c r="E52" s="68" t="s">
        <v>384</v>
      </c>
      <c r="F52" s="68" t="s">
        <v>385</v>
      </c>
      <c r="G52" s="221" t="s">
        <v>386</v>
      </c>
      <c r="H52" s="68"/>
      <c r="I52" s="68" t="s">
        <v>387</v>
      </c>
      <c r="K52" s="84" t="s">
        <v>315</v>
      </c>
      <c r="L52" s="84" t="s">
        <v>388</v>
      </c>
      <c r="M52" s="84" t="s">
        <v>389</v>
      </c>
    </row>
    <row r="53" spans="1:20" ht="12" customHeight="1" x14ac:dyDescent="0.15">
      <c r="A53" s="75" t="str">
        <f>Doklady!D1</f>
        <v>a</v>
      </c>
      <c r="B53" s="119" t="str">
        <f>Doklady!H1</f>
        <v>volejbal - bežné transfery</v>
      </c>
      <c r="C53" s="73">
        <f>IF(A53&lt;&gt;"",INDEX(FP!D:D,Doklady!B$2+(ROW()-53)),"")</f>
        <v>997198</v>
      </c>
      <c r="D53" s="73">
        <f>IF(A53&lt;&gt;"",Doklady!I1-Doklady!J1,"")</f>
        <v>997198.00000000023</v>
      </c>
      <c r="E53" s="73">
        <f>IF(A53&lt;&gt;"",MIN(D53,C53)*Doklady!C1/(1-Doklady!C1),"")</f>
        <v>0</v>
      </c>
      <c r="F53" s="71">
        <f>IF(A53&lt;&gt;"",Doklady!J1,"")</f>
        <v>0</v>
      </c>
      <c r="G53" s="73">
        <f>+IFERROR(HLOOKUP(IF(RIGHT(B53,15)="bežné transfery",LEFT(B53,LEN(B53)-18),0),$J$40:$K$42,3,0),MIN(C53,D53))</f>
        <v>997197.99999999977</v>
      </c>
      <c r="H53" s="71"/>
      <c r="I53" s="73">
        <f>IF(A53&lt;&gt;"",MAX(IF(G53&lt;C53,C53-G53,0)+IF(F53&lt;E53,E53-F53,0),0),0)</f>
        <v>0</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ht="12" customHeight="1" x14ac:dyDescent="0.15">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ht="12" hidden="1" customHeight="1" x14ac:dyDescent="0.15">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ht="12" hidden="1" x14ac:dyDescent="0.15">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ht="12" hidden="1" x14ac:dyDescent="0.15">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ht="12" hidden="1" customHeight="1" x14ac:dyDescent="0.15">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ht="12" hidden="1" customHeight="1" x14ac:dyDescent="0.15">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ht="12" hidden="1" customHeight="1" x14ac:dyDescent="0.15">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ht="12" hidden="1" customHeight="1" x14ac:dyDescent="0.15">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t="12" hidden="1" customHeight="1" x14ac:dyDescent="0.15">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t="12" hidden="1" customHeight="1" x14ac:dyDescent="0.15">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hidden="1" customHeight="1" x14ac:dyDescent="0.15">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390</v>
      </c>
      <c r="K64" s="84" t="str">
        <f>Doklady!F12</f>
        <v/>
      </c>
      <c r="L64" s="84" t="str">
        <f>IF(A64&lt;&gt;"",INDEX(FP!H:H,Doklady!B$2+(ROW()-52)),"")</f>
        <v/>
      </c>
      <c r="M64" s="84" t="str">
        <f t="shared" si="3"/>
        <v/>
      </c>
    </row>
    <row r="65" spans="1:13" ht="12" hidden="1" customHeight="1" x14ac:dyDescent="0.15">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hidden="1" customHeight="1" x14ac:dyDescent="0.15">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hidden="1" customHeight="1" x14ac:dyDescent="0.15">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hidden="1" customHeight="1"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hidden="1" customHeight="1"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hidden="1" customHeight="1"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hidden="1" customHeight="1"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hidden="1"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hidden="1"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hidden="1" customHeight="1"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hidden="1" customHeight="1"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hidden="1" customHeight="1"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hidden="1" customHeight="1"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hidden="1" customHeight="1"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hidden="1" customHeight="1"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hidden="1" customHeight="1"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hidden="1" customHeight="1"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hidden="1" customHeight="1"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hidden="1" customHeight="1"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hidden="1" customHeight="1"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hidden="1" customHeight="1"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hidden="1" customHeight="1"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hidden="1" customHeight="1"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hidden="1" customHeight="1"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hidden="1" customHeight="1"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hidden="1" customHeight="1"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hidden="1" customHeight="1"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hidden="1" customHeight="1"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hidden="1" customHeight="1"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hidden="1" customHeight="1"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hidden="1" customHeight="1"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hidden="1" customHeight="1"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hidden="1" customHeight="1"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hidden="1" customHeight="1"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hidden="1" customHeight="1"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hidden="1" customHeight="1"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hidden="1" customHeight="1"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hidden="1" customHeight="1"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customHeight="1"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customHeight="1"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customHeight="1"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customHeight="1"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customHeight="1"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customHeight="1"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customHeight="1"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customHeight="1"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customHeight="1"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customHeight="1"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customHeight="1"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customHeight="1"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customHeight="1"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customHeight="1"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customHeight="1"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customHeight="1"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customHeight="1"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customHeight="1"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customHeight="1"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customHeight="1"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customHeight="1"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customHeight="1"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customHeight="1"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customHeight="1"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12" hidden="1" customHeight="1"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customHeight="1"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t="12" hidden="1" customHeight="1"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25" customFormat="1" ht="12" customHeight="1" x14ac:dyDescent="0.15">
      <c r="A130" s="226" t="str">
        <f>Doklady!D66</f>
        <v/>
      </c>
      <c r="B130" s="227" t="s">
        <v>327</v>
      </c>
      <c r="C130" s="228">
        <f>SUM(C53:C129)</f>
        <v>997198</v>
      </c>
      <c r="D130" s="228">
        <f t="shared" ref="D130:I130" si="9">SUM(D53:D129)</f>
        <v>997198.00000000023</v>
      </c>
      <c r="E130" s="228">
        <f t="shared" si="9"/>
        <v>0</v>
      </c>
      <c r="F130" s="228">
        <f t="shared" si="9"/>
        <v>0</v>
      </c>
      <c r="G130" s="228">
        <f t="shared" si="9"/>
        <v>997197.99999999977</v>
      </c>
      <c r="H130" s="228">
        <f t="shared" si="9"/>
        <v>0</v>
      </c>
      <c r="I130" s="228">
        <f t="shared" si="9"/>
        <v>0</v>
      </c>
      <c r="J130" s="224" t="str">
        <f>IF(D130&gt;C130,"Vyúčtované prostriedky nemôžu byť väčšie ako poskytnuté. Opravte v hárku ""Doklady""","")</f>
        <v/>
      </c>
      <c r="K130" s="224"/>
      <c r="L130" s="224"/>
      <c r="M130" s="224"/>
      <c r="N130" s="224"/>
      <c r="O130" s="224"/>
      <c r="P130" s="224"/>
      <c r="Q130" s="224"/>
      <c r="R130" s="224"/>
      <c r="S130" s="224"/>
      <c r="T130" s="224"/>
      <c r="U130" s="224"/>
      <c r="V130" s="224"/>
      <c r="W130" s="224"/>
      <c r="X130" s="224"/>
      <c r="Y130" s="224"/>
      <c r="Z130" s="224"/>
    </row>
    <row r="132" spans="1:26" s="9" customFormat="1" ht="13" x14ac:dyDescent="0.15">
      <c r="A132" s="9" t="s">
        <v>391</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392</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393</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394</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395</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396</v>
      </c>
      <c r="B139" s="9"/>
      <c r="C139" s="74"/>
      <c r="D139" s="74"/>
      <c r="E139" s="74"/>
      <c r="F139" s="74"/>
      <c r="G139" s="74"/>
      <c r="H139" s="74"/>
      <c r="I139" s="74"/>
      <c r="J139" s="85"/>
    </row>
    <row r="140" spans="1:26" ht="13" x14ac:dyDescent="0.15">
      <c r="A140" s="9"/>
      <c r="B140" s="314">
        <v>46127</v>
      </c>
      <c r="C140" s="229"/>
      <c r="D140" s="351" t="s">
        <v>3779</v>
      </c>
      <c r="E140" s="351"/>
      <c r="F140" s="351"/>
      <c r="G140" s="351"/>
      <c r="H140" s="351"/>
      <c r="I140" s="351"/>
      <c r="J140" s="85"/>
    </row>
    <row r="141" spans="1:26" ht="68.25" customHeight="1" x14ac:dyDescent="0.15">
      <c r="A141" s="9"/>
      <c r="B141" s="282" t="s">
        <v>3831</v>
      </c>
      <c r="C141" s="214"/>
      <c r="D141" s="331" t="s">
        <v>397</v>
      </c>
      <c r="E141" s="331"/>
      <c r="F141" s="331"/>
      <c r="G141" s="331"/>
      <c r="H141" s="331"/>
      <c r="I141" s="331"/>
      <c r="J141" s="85"/>
    </row>
    <row r="142" spans="1:26" ht="13" x14ac:dyDescent="0.15">
      <c r="A142" s="9"/>
      <c r="B142" s="281"/>
      <c r="C142" s="214"/>
      <c r="D142" s="263"/>
      <c r="E142" s="263"/>
      <c r="F142" s="263"/>
      <c r="G142" s="263"/>
      <c r="H142" s="263"/>
      <c r="I142" s="263"/>
      <c r="J142" s="85"/>
    </row>
    <row r="143" spans="1:26" ht="13" x14ac:dyDescent="0.15">
      <c r="A143" s="9"/>
      <c r="B143" s="281"/>
      <c r="C143" s="214"/>
      <c r="D143" s="263"/>
      <c r="E143" s="263"/>
      <c r="F143" s="263"/>
      <c r="G143" s="263"/>
      <c r="H143" s="263"/>
      <c r="I143" s="263"/>
      <c r="J143" s="85"/>
    </row>
    <row r="144" spans="1:26" ht="13" x14ac:dyDescent="0.15">
      <c r="A144" s="9"/>
      <c r="B144" s="282"/>
      <c r="C144" s="214"/>
      <c r="D144" s="263"/>
      <c r="E144" s="263"/>
      <c r="F144" s="263"/>
      <c r="G144" s="263"/>
      <c r="H144" s="263"/>
      <c r="I144" s="263"/>
      <c r="J144" s="85"/>
    </row>
    <row r="145" spans="2:2" ht="13" x14ac:dyDescent="0.15">
      <c r="B145" s="266"/>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copies="2"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view="pageBreakPreview" topLeftCell="A943" zoomScale="150" zoomScaleNormal="140" zoomScaleSheetLayoutView="150" workbookViewId="0">
      <selection activeCell="F293" sqref="F293"/>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x14ac:dyDescent="0.2">
      <c r="A1" s="231" t="str">
        <f>IF(ROW()&lt;=B$3,INDEX(FP!F:F,B$2+ROW()-1)&amp;" - "&amp;INDEX(FP!C:C,B$2+ROW()-1),"")</f>
        <v>a - volejbal - bežné transfery</v>
      </c>
      <c r="B1" s="232" t="str">
        <f>INDEX(Adr!A:A,B102+1)</f>
        <v>00688819</v>
      </c>
      <c r="C1" s="233">
        <f>IF(ROW()&lt;=B$3,INDEX(FP!E:E,B$2+ROW()-1),"")</f>
        <v>0</v>
      </c>
      <c r="D1" s="234" t="str">
        <f>IF(ROW()&lt;=B$3,INDEX(FP!F:F,B$2+ROW()-1),"")</f>
        <v>a</v>
      </c>
      <c r="E1" s="234"/>
      <c r="F1" s="234" t="str">
        <f>IF(ROW()&lt;=B$3,INDEX(FP!G:G,B$2+ROW()-1),"")</f>
        <v>026 02</v>
      </c>
      <c r="G1" s="234"/>
      <c r="H1" s="235" t="str">
        <f>IF(ROW()&lt;=B$3,INDEX(FP!C:C,B$2+ROW()-1),"")</f>
        <v>volejbal - bežné transfery</v>
      </c>
      <c r="I1" s="236">
        <f t="shared" ref="I1:I6" si="0">IF(ROW()&lt;=B$3,SUMIF(A$107:A$10042,A1,I$107:I$10042),"")</f>
        <v>997198.00000000023</v>
      </c>
      <c r="J1" s="236">
        <f t="shared" ref="J1:J32" si="1">IF(ROW()&lt;=B$3,SUMIFS(I$103:I$50042,A$103:A$50042,K1,J$103:J$50042,L1),"")</f>
        <v>0</v>
      </c>
      <c r="K1" s="110" t="str">
        <f>$A1</f>
        <v>a - volejbal - bežné transfery</v>
      </c>
      <c r="L1" s="101">
        <v>99</v>
      </c>
      <c r="M1" s="88"/>
      <c r="N1" s="88"/>
      <c r="O1" s="88"/>
      <c r="P1" s="88"/>
      <c r="Q1" s="88"/>
      <c r="R1" s="88"/>
      <c r="S1" s="88"/>
      <c r="T1" s="88"/>
      <c r="U1" s="88"/>
      <c r="V1" s="88"/>
      <c r="W1" s="88"/>
      <c r="X1" s="88"/>
      <c r="Y1" s="88"/>
    </row>
    <row r="2" spans="1:25" s="6" customFormat="1" ht="12" hidden="1" thickBot="1" x14ac:dyDescent="0.2">
      <c r="A2" s="231" t="str">
        <f>IF(ROW()&lt;=B$3,INDEX(FP!F:F,B$2+ROW()-1)&amp;" - "&amp;INDEX(FP!C:C,B$2+ROW()-1),"")</f>
        <v/>
      </c>
      <c r="B2" s="237">
        <f>MATCH(B1,FP!A:A,0)</f>
        <v>36</v>
      </c>
      <c r="C2" s="233" t="str">
        <f>IF(ROW()&lt;=B$3,INDEX(FP!E:E,B$2+ROW()-1),"")</f>
        <v/>
      </c>
      <c r="D2" s="234" t="str">
        <f>IF(ROW()&lt;=B$3,INDEX(FP!F:F,B$2+ROW()-1),"")</f>
        <v/>
      </c>
      <c r="E2" s="234"/>
      <c r="F2" s="234" t="str">
        <f>IF(ROW()&lt;=B$3,INDEX(FP!G:G,B$2+ROW()-1),"")</f>
        <v/>
      </c>
      <c r="G2" s="234"/>
      <c r="H2" s="235" t="str">
        <f>IF(ROW()&lt;=B$3,INDEX(FP!C:C,B$2+ROW()-1),"")</f>
        <v/>
      </c>
      <c r="I2" s="236" t="str">
        <f t="shared" si="0"/>
        <v/>
      </c>
      <c r="J2" s="236" t="str">
        <f t="shared" si="1"/>
        <v/>
      </c>
      <c r="K2" s="110" t="str">
        <f>$A2</f>
        <v/>
      </c>
      <c r="L2" s="101">
        <v>99</v>
      </c>
      <c r="M2" s="97" t="s">
        <v>334</v>
      </c>
      <c r="N2" s="98" t="s">
        <v>378</v>
      </c>
      <c r="O2" s="88"/>
      <c r="P2" s="88"/>
      <c r="Q2" s="88"/>
      <c r="R2" s="88"/>
      <c r="S2" s="88"/>
      <c r="T2" s="88"/>
      <c r="U2" s="88"/>
      <c r="V2" s="88"/>
      <c r="W2" s="88"/>
      <c r="X2" s="88"/>
      <c r="Y2" s="88"/>
    </row>
    <row r="3" spans="1:25" s="6" customFormat="1" ht="12" hidden="1" thickBot="1" x14ac:dyDescent="0.2">
      <c r="A3" s="231" t="str">
        <f>IF(ROW()&lt;=B$3,INDEX(FP!F:F,B$2+ROW()-1)&amp;" - "&amp;INDEX(FP!C:C,B$2+ROW()-1),"")</f>
        <v/>
      </c>
      <c r="B3" s="238">
        <f>COUNTIF(FP!A:A,Doklady!B1)</f>
        <v>1</v>
      </c>
      <c r="C3" s="233" t="str">
        <f>IF(ROW()&lt;=B$3,INDEX(FP!E:E,B$2+ROW()-1),"")</f>
        <v/>
      </c>
      <c r="D3" s="234" t="str">
        <f>IF(ROW()&lt;=B$3,INDEX(FP!F:F,B$2+ROW()-1),"")</f>
        <v/>
      </c>
      <c r="E3" s="234"/>
      <c r="F3" s="234" t="str">
        <f>IF(ROW()&lt;=B$3,INDEX(FP!G:G,B$2+ROW()-1),"")</f>
        <v/>
      </c>
      <c r="G3" s="234"/>
      <c r="H3" s="235" t="str">
        <f>IF(ROW()&lt;=B$3,INDEX(FP!C:C,B$2+ROW()-1),"")</f>
        <v/>
      </c>
      <c r="I3" s="236" t="str">
        <f t="shared" si="0"/>
        <v/>
      </c>
      <c r="J3" s="236"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2" hidden="1" thickBot="1" x14ac:dyDescent="0.2">
      <c r="A4" s="235" t="str">
        <f>IF(ROW()&lt;=B$3,INDEX(FP!F:F,B$2+ROW()-1)&amp;" - "&amp;INDEX(FP!C:C,B$2+ROW()-1),"")</f>
        <v/>
      </c>
      <c r="B4" s="239"/>
      <c r="C4" s="240" t="str">
        <f>IF(ROW()&lt;=B$3,INDEX(FP!E:E,B$2+ROW()-1),"")</f>
        <v/>
      </c>
      <c r="D4" s="234" t="str">
        <f>IF(ROW()&lt;=B$3,INDEX(FP!F:F,B$2+ROW()-1),"")</f>
        <v/>
      </c>
      <c r="E4" s="234"/>
      <c r="F4" s="234" t="str">
        <f>IF(ROW()&lt;=B$3,INDEX(FP!G:G,B$2+ROW()-1),"")</f>
        <v/>
      </c>
      <c r="G4" s="234"/>
      <c r="H4" s="235" t="str">
        <f>IF(ROW()&lt;=B$3,INDEX(FP!C:C,B$2+ROW()-1),"")</f>
        <v/>
      </c>
      <c r="I4" s="236" t="str">
        <f t="shared" si="0"/>
        <v/>
      </c>
      <c r="J4" s="236" t="str">
        <f t="shared" si="1"/>
        <v/>
      </c>
      <c r="K4" s="110" t="str">
        <f t="shared" si="2"/>
        <v/>
      </c>
      <c r="L4" s="101">
        <v>99</v>
      </c>
      <c r="M4" s="102" t="s">
        <v>334</v>
      </c>
      <c r="N4" s="103" t="s">
        <v>378</v>
      </c>
    </row>
    <row r="5" spans="1:25" s="6" customFormat="1" ht="12" hidden="1" thickBot="1" x14ac:dyDescent="0.2">
      <c r="A5" s="235" t="str">
        <f>IF(ROW()&lt;=B$3,INDEX(FP!F:F,B$2+ROW()-1)&amp;" - "&amp;INDEX(FP!C:C,B$2+ROW()-1),"")</f>
        <v/>
      </c>
      <c r="B5" s="235"/>
      <c r="C5" s="240" t="str">
        <f>IF(ROW()&lt;=B$3,INDEX(FP!E:E,B$2+ROW()-1),"")</f>
        <v/>
      </c>
      <c r="D5" s="234" t="str">
        <f>IF(ROW()&lt;=B$3,INDEX(FP!F:F,B$2+ROW()-1),"")</f>
        <v/>
      </c>
      <c r="E5" s="234"/>
      <c r="F5" s="234" t="str">
        <f>IF(ROW()&lt;=B$3,INDEX(FP!G:G,B$2+ROW()-1),"")</f>
        <v/>
      </c>
      <c r="G5" s="234"/>
      <c r="H5" s="235" t="str">
        <f>IF(ROW()&lt;=B$3,INDEX(FP!C:C,B$2+ROW()-1),"")</f>
        <v/>
      </c>
      <c r="I5" s="236" t="str">
        <f t="shared" si="0"/>
        <v/>
      </c>
      <c r="J5" s="236"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
      <c r="A6" s="235" t="str">
        <f>IF(ROW()&lt;=B$3,INDEX(FP!F:F,B$2+ROW()-1)&amp;" - "&amp;INDEX(FP!C:C,B$2+ROW()-1),"")</f>
        <v/>
      </c>
      <c r="B6" s="235"/>
      <c r="C6" s="240" t="str">
        <f>IF(ROW()&lt;=B$3,INDEX(FP!E:E,B$2+ROW()-1),"")</f>
        <v/>
      </c>
      <c r="D6" s="234" t="str">
        <f>IF(ROW()&lt;=B$3,INDEX(FP!F:F,B$2+ROW()-1),"")</f>
        <v/>
      </c>
      <c r="E6" s="234"/>
      <c r="F6" s="234" t="str">
        <f>IF(ROW()&lt;=B$3,INDEX(FP!G:G,B$2+ROW()-1),"")</f>
        <v/>
      </c>
      <c r="G6" s="234"/>
      <c r="H6" s="235" t="str">
        <f>IF(ROW()&lt;=B$3,INDEX(FP!C:C,B$2+ROW()-1),"")</f>
        <v/>
      </c>
      <c r="I6" s="236" t="str">
        <f t="shared" si="0"/>
        <v/>
      </c>
      <c r="J6" s="236" t="str">
        <f t="shared" si="1"/>
        <v/>
      </c>
      <c r="K6" s="110" t="str">
        <f t="shared" si="2"/>
        <v/>
      </c>
      <c r="L6" s="101">
        <v>99</v>
      </c>
      <c r="M6" s="97" t="s">
        <v>334</v>
      </c>
      <c r="N6" s="98" t="s">
        <v>378</v>
      </c>
      <c r="Q6" s="88"/>
      <c r="R6" s="88"/>
      <c r="S6" s="88"/>
      <c r="T6" s="88"/>
      <c r="U6" s="88"/>
      <c r="V6" s="88"/>
      <c r="W6" s="88"/>
      <c r="X6" s="88"/>
      <c r="Y6" s="88"/>
    </row>
    <row r="7" spans="1:25" s="6" customFormat="1" ht="12" hidden="1" thickBot="1" x14ac:dyDescent="0.2">
      <c r="A7" s="235" t="str">
        <f>IF(ROW()&lt;=B$3,INDEX(FP!F:F,B$2+ROW()-1)&amp;" - "&amp;INDEX(FP!C:C,B$2+ROW()-1),"")</f>
        <v/>
      </c>
      <c r="B7" s="235"/>
      <c r="C7" s="240" t="str">
        <f>IF(ROW()&lt;=B$3,INDEX(FP!E:E,B$2+ROW()-1),"")</f>
        <v/>
      </c>
      <c r="D7" s="234" t="str">
        <f>IF(ROW()&lt;=B$3,INDEX(FP!F:F,B$2+ROW()-1),"")</f>
        <v/>
      </c>
      <c r="E7" s="234"/>
      <c r="F7" s="234" t="str">
        <f>IF(ROW()&lt;=B$3,INDEX(FP!G:G,B$2+ROW()-1),"")</f>
        <v/>
      </c>
      <c r="G7" s="234"/>
      <c r="H7" s="235" t="str">
        <f>IF(ROW()&lt;=B$3,INDEX(FP!C:C,B$2+ROW()-1),"")</f>
        <v/>
      </c>
      <c r="I7" s="236" t="str">
        <f t="shared" ref="I7:I70" si="3">IF(ROW()&lt;=B$3,SUMIF(A$107:A$10042,A7,I$107:I$10042),"")</f>
        <v/>
      </c>
      <c r="J7" s="236" t="str">
        <f t="shared" si="1"/>
        <v/>
      </c>
      <c r="K7" s="110" t="str">
        <f t="shared" si="2"/>
        <v/>
      </c>
      <c r="L7" s="101">
        <v>99</v>
      </c>
      <c r="M7" s="99" t="str">
        <f>$A6</f>
        <v/>
      </c>
      <c r="N7" s="100">
        <v>99</v>
      </c>
      <c r="S7" s="88"/>
      <c r="T7" s="88"/>
      <c r="U7" s="88"/>
      <c r="V7" s="88"/>
      <c r="W7" s="88"/>
      <c r="X7" s="88"/>
      <c r="Y7" s="88"/>
    </row>
    <row r="8" spans="1:25" s="6" customFormat="1" ht="12" hidden="1" thickBot="1" x14ac:dyDescent="0.2">
      <c r="A8" s="235" t="str">
        <f>IF(ROW()&lt;=B$3,INDEX(FP!F:F,B$2+ROW()-1)&amp;" - "&amp;INDEX(FP!C:C,B$2+ROW()-1),"")</f>
        <v/>
      </c>
      <c r="B8" s="235"/>
      <c r="C8" s="240" t="str">
        <f>IF(ROW()&lt;=B$3,INDEX(FP!E:E,B$2+ROW()-1),"")</f>
        <v/>
      </c>
      <c r="D8" s="234" t="str">
        <f>IF(ROW()&lt;=B$3,INDEX(FP!F:F,B$2+ROW()-1),"")</f>
        <v/>
      </c>
      <c r="E8" s="234"/>
      <c r="F8" s="234" t="str">
        <f>IF(ROW()&lt;=B$3,INDEX(FP!G:G,B$2+ROW()-1),"")</f>
        <v/>
      </c>
      <c r="G8" s="234"/>
      <c r="H8" s="235" t="str">
        <f>IF(ROW()&lt;=B$3,INDEX(FP!C:C,B$2+ROW()-1),"")</f>
        <v/>
      </c>
      <c r="I8" s="236" t="str">
        <f t="shared" si="3"/>
        <v/>
      </c>
      <c r="J8" s="236" t="str">
        <f t="shared" si="1"/>
        <v/>
      </c>
      <c r="K8" s="110" t="str">
        <f t="shared" si="2"/>
        <v/>
      </c>
      <c r="L8" s="101">
        <v>99</v>
      </c>
      <c r="M8" s="102" t="s">
        <v>334</v>
      </c>
      <c r="N8" s="103" t="s">
        <v>378</v>
      </c>
      <c r="O8" s="88"/>
      <c r="P8" s="88"/>
      <c r="U8" s="88"/>
      <c r="V8" s="88"/>
      <c r="W8" s="88"/>
      <c r="X8" s="88"/>
      <c r="Y8" s="88"/>
    </row>
    <row r="9" spans="1:25" s="6" customFormat="1" ht="12" hidden="1" thickBot="1" x14ac:dyDescent="0.2">
      <c r="A9" s="235" t="str">
        <f>IF(ROW()&lt;=B$3,INDEX(FP!F:F,B$2+ROW()-1)&amp;" - "&amp;INDEX(FP!C:C,B$2+ROW()-1),"")</f>
        <v/>
      </c>
      <c r="B9" s="235"/>
      <c r="C9" s="240" t="str">
        <f>IF(ROW()&lt;=B$3,INDEX(FP!E:E,B$2+ROW()-1),"")</f>
        <v/>
      </c>
      <c r="D9" s="234" t="str">
        <f>IF(ROW()&lt;=B$3,INDEX(FP!F:F,B$2+ROW()-1),"")</f>
        <v/>
      </c>
      <c r="E9" s="234"/>
      <c r="F9" s="234" t="str">
        <f>IF(ROW()&lt;=B$3,INDEX(FP!G:G,B$2+ROW()-1),"")</f>
        <v/>
      </c>
      <c r="G9" s="234"/>
      <c r="H9" s="235" t="str">
        <f>IF(ROW()&lt;=B$3,INDEX(FP!C:C,B$2+ROW()-1),"")</f>
        <v/>
      </c>
      <c r="I9" s="236" t="str">
        <f t="shared" si="3"/>
        <v/>
      </c>
      <c r="J9" s="236" t="str">
        <f t="shared" si="1"/>
        <v/>
      </c>
      <c r="K9" s="110" t="str">
        <f t="shared" si="2"/>
        <v/>
      </c>
      <c r="L9" s="101">
        <v>99</v>
      </c>
      <c r="M9" s="108" t="str">
        <f>$A8</f>
        <v/>
      </c>
      <c r="N9" s="109">
        <v>99</v>
      </c>
      <c r="O9" s="88"/>
      <c r="P9" s="88"/>
      <c r="Q9" s="88"/>
      <c r="R9" s="88"/>
      <c r="W9" s="88"/>
      <c r="X9" s="88"/>
      <c r="Y9" s="88"/>
    </row>
    <row r="10" spans="1:25" s="6" customFormat="1" ht="12" hidden="1" thickBot="1" x14ac:dyDescent="0.2">
      <c r="A10" s="235" t="str">
        <f>IF(ROW()&lt;=B$3,INDEX(FP!F:F,B$2+ROW()-1)&amp;" - "&amp;INDEX(FP!C:C,B$2+ROW()-1),"")</f>
        <v/>
      </c>
      <c r="B10" s="235"/>
      <c r="C10" s="240" t="str">
        <f>IF(ROW()&lt;=B$3,INDEX(FP!E:E,B$2+ROW()-1),"")</f>
        <v/>
      </c>
      <c r="D10" s="234" t="str">
        <f>IF(ROW()&lt;=B$3,INDEX(FP!F:F,B$2+ROW()-1),"")</f>
        <v/>
      </c>
      <c r="E10" s="234"/>
      <c r="F10" s="234" t="str">
        <f>IF(ROW()&lt;=B$3,INDEX(FP!G:G,B$2+ROW()-1),"")</f>
        <v/>
      </c>
      <c r="G10" s="234"/>
      <c r="H10" s="235" t="str">
        <f>IF(ROW()&lt;=B$3,INDEX(FP!C:C,B$2+ROW()-1),"")</f>
        <v/>
      </c>
      <c r="I10" s="236" t="str">
        <f t="shared" si="3"/>
        <v/>
      </c>
      <c r="J10" s="236" t="str">
        <f t="shared" si="1"/>
        <v/>
      </c>
      <c r="K10" s="110" t="str">
        <f t="shared" si="2"/>
        <v/>
      </c>
      <c r="L10" s="101">
        <v>99</v>
      </c>
      <c r="M10" s="97" t="s">
        <v>334</v>
      </c>
      <c r="N10" s="98" t="s">
        <v>378</v>
      </c>
      <c r="O10" s="88"/>
      <c r="P10" s="88"/>
      <c r="Q10" s="88"/>
      <c r="R10" s="88"/>
      <c r="S10" s="88"/>
      <c r="T10" s="88"/>
      <c r="Y10" s="88"/>
    </row>
    <row r="11" spans="1:25" s="6" customFormat="1" ht="12" hidden="1" thickBot="1" x14ac:dyDescent="0.2">
      <c r="A11" s="235" t="str">
        <f>IF(ROW()&lt;=B$3,INDEX(FP!F:F,B$2+ROW()-1)&amp;" - "&amp;INDEX(FP!C:C,B$2+ROW()-1),"")</f>
        <v/>
      </c>
      <c r="B11" s="235"/>
      <c r="C11" s="240" t="str">
        <f>IF(ROW()&lt;=B$3,INDEX(FP!E:E,B$2+ROW()-1),"")</f>
        <v/>
      </c>
      <c r="D11" s="234" t="str">
        <f>IF(ROW()&lt;=B$3,INDEX(FP!F:F,B$2+ROW()-1),"")</f>
        <v/>
      </c>
      <c r="E11" s="234"/>
      <c r="F11" s="234" t="str">
        <f>IF(ROW()&lt;=B$3,INDEX(FP!G:G,B$2+ROW()-1),"")</f>
        <v/>
      </c>
      <c r="G11" s="234"/>
      <c r="H11" s="235" t="str">
        <f>IF(ROW()&lt;=B$3,INDEX(FP!C:C,B$2+ROW()-1),"")</f>
        <v/>
      </c>
      <c r="I11" s="236" t="str">
        <f t="shared" si="3"/>
        <v/>
      </c>
      <c r="J11" s="236" t="str">
        <f t="shared" si="1"/>
        <v/>
      </c>
      <c r="K11" s="110" t="str">
        <f t="shared" si="2"/>
        <v/>
      </c>
      <c r="L11" s="101">
        <v>99</v>
      </c>
      <c r="M11" s="99" t="str">
        <f>$A10</f>
        <v/>
      </c>
      <c r="N11" s="100">
        <v>99</v>
      </c>
      <c r="O11" s="88"/>
      <c r="P11" s="88"/>
      <c r="Q11" s="88"/>
      <c r="R11" s="88"/>
      <c r="S11" s="88"/>
      <c r="T11" s="88"/>
      <c r="Y11" s="88"/>
    </row>
    <row r="12" spans="1:25" s="6" customFormat="1" ht="12" hidden="1" thickBot="1" x14ac:dyDescent="0.2">
      <c r="A12" s="235" t="str">
        <f>IF(ROW()&lt;=B$3,INDEX(FP!F:F,B$2+ROW()-1)&amp;" - "&amp;INDEX(FP!C:C,B$2+ROW()-1),"")</f>
        <v/>
      </c>
      <c r="B12" s="235"/>
      <c r="C12" s="240" t="str">
        <f>IF(ROW()&lt;=B$3,INDEX(FP!E:E,B$2+ROW()-1),"")</f>
        <v/>
      </c>
      <c r="D12" s="234" t="str">
        <f>IF(ROW()&lt;=B$3,INDEX(FP!F:F,B$2+ROW()-1),"")</f>
        <v/>
      </c>
      <c r="E12" s="234"/>
      <c r="F12" s="234" t="str">
        <f>IF(ROW()&lt;=B$3,INDEX(FP!G:G,B$2+ROW()-1),"")</f>
        <v/>
      </c>
      <c r="G12" s="234"/>
      <c r="H12" s="235" t="str">
        <f>IF(ROW()&lt;=B$3,INDEX(FP!C:C,B$2+ROW()-1),"")</f>
        <v/>
      </c>
      <c r="I12" s="236" t="str">
        <f t="shared" si="3"/>
        <v/>
      </c>
      <c r="J12" s="236" t="str">
        <f t="shared" si="1"/>
        <v/>
      </c>
      <c r="K12" s="110" t="str">
        <f t="shared" si="2"/>
        <v/>
      </c>
      <c r="L12" s="101">
        <v>99</v>
      </c>
      <c r="M12" s="102" t="s">
        <v>334</v>
      </c>
      <c r="N12" s="103" t="s">
        <v>378</v>
      </c>
      <c r="O12" s="88"/>
      <c r="P12" s="88"/>
      <c r="Q12" s="88"/>
      <c r="R12" s="88"/>
      <c r="W12" s="88"/>
      <c r="X12" s="88"/>
    </row>
    <row r="13" spans="1:25" s="6" customFormat="1" ht="12" hidden="1" thickBot="1" x14ac:dyDescent="0.2">
      <c r="A13" s="235" t="str">
        <f>IF(ROW()&lt;=B$3,INDEX(FP!F:F,B$2+ROW()-1)&amp;" - "&amp;INDEX(FP!C:C,B$2+ROW()-1),"")</f>
        <v/>
      </c>
      <c r="B13" s="235"/>
      <c r="C13" s="240" t="str">
        <f>IF(ROW()&lt;=B$3,INDEX(FP!E:E,B$2+ROW()-1),"")</f>
        <v/>
      </c>
      <c r="D13" s="234" t="str">
        <f>IF(ROW()&lt;=B$3,INDEX(FP!F:F,B$2+ROW()-1),"")</f>
        <v/>
      </c>
      <c r="E13" s="234"/>
      <c r="F13" s="234" t="str">
        <f>IF(ROW()&lt;=B$3,INDEX(FP!G:G,B$2+ROW()-1),"")</f>
        <v/>
      </c>
      <c r="G13" s="234"/>
      <c r="H13" s="235" t="str">
        <f>IF(ROW()&lt;=B$3,INDEX(FP!C:C,B$2+ROW()-1),"")</f>
        <v/>
      </c>
      <c r="I13" s="236" t="str">
        <f t="shared" si="3"/>
        <v/>
      </c>
      <c r="J13" s="236" t="str">
        <f t="shared" si="1"/>
        <v/>
      </c>
      <c r="K13" s="110" t="str">
        <f t="shared" si="2"/>
        <v/>
      </c>
      <c r="L13" s="101">
        <v>99</v>
      </c>
      <c r="M13" s="104" t="str">
        <f>$A12</f>
        <v/>
      </c>
      <c r="N13" s="105">
        <v>99</v>
      </c>
      <c r="O13" s="88"/>
      <c r="P13" s="88"/>
      <c r="U13" s="88"/>
      <c r="V13" s="88"/>
      <c r="W13" s="88"/>
      <c r="X13" s="88"/>
      <c r="Y13" s="88"/>
    </row>
    <row r="14" spans="1:25" s="6" customFormat="1" ht="12" hidden="1" thickBot="1" x14ac:dyDescent="0.2">
      <c r="A14" s="235" t="str">
        <f>IF(ROW()&lt;=B$3,INDEX(FP!F:F,B$2+ROW()-1)&amp;" - "&amp;INDEX(FP!C:C,B$2+ROW()-1),"")</f>
        <v/>
      </c>
      <c r="B14" s="235"/>
      <c r="C14" s="240" t="str">
        <f>IF(ROW()&lt;=B$3,INDEX(FP!E:E,B$2+ROW()-1),"")</f>
        <v/>
      </c>
      <c r="D14" s="234" t="str">
        <f>IF(ROW()&lt;=B$3,INDEX(FP!F:F,B$2+ROW()-1),"")</f>
        <v/>
      </c>
      <c r="E14" s="234"/>
      <c r="F14" s="234" t="str">
        <f>IF(ROW()&lt;=B$3,INDEX(FP!G:G,B$2+ROW()-1),"")</f>
        <v/>
      </c>
      <c r="G14" s="234"/>
      <c r="H14" s="235" t="str">
        <f>IF(ROW()&lt;=B$3,INDEX(FP!C:C,B$2+ROW()-1),"")</f>
        <v/>
      </c>
      <c r="I14" s="236" t="str">
        <f t="shared" si="3"/>
        <v/>
      </c>
      <c r="J14" s="236" t="str">
        <f t="shared" si="1"/>
        <v/>
      </c>
      <c r="K14" s="110" t="str">
        <f t="shared" si="2"/>
        <v/>
      </c>
      <c r="L14" s="101">
        <v>99</v>
      </c>
      <c r="M14" s="97" t="s">
        <v>334</v>
      </c>
      <c r="N14" s="98" t="s">
        <v>378</v>
      </c>
      <c r="S14" s="88"/>
      <c r="T14" s="88"/>
      <c r="U14" s="88"/>
      <c r="V14" s="88"/>
      <c r="W14" s="88"/>
      <c r="X14" s="88"/>
      <c r="Y14" s="88"/>
    </row>
    <row r="15" spans="1:25" s="6" customFormat="1" ht="12" hidden="1" thickBot="1" x14ac:dyDescent="0.2">
      <c r="A15" s="235" t="str">
        <f>IF(ROW()&lt;=B$3,INDEX(FP!F:F,B$2+ROW()-1)&amp;" - "&amp;INDEX(FP!C:C,B$2+ROW()-1),"")</f>
        <v/>
      </c>
      <c r="B15" s="235"/>
      <c r="C15" s="240" t="str">
        <f>IF(ROW()&lt;=B$3,INDEX(FP!E:E,B$2+ROW()-1),"")</f>
        <v/>
      </c>
      <c r="D15" s="234" t="str">
        <f>IF(ROW()&lt;=B$3,INDEX(FP!F:F,B$2+ROW()-1),"")</f>
        <v/>
      </c>
      <c r="E15" s="234"/>
      <c r="F15" s="234" t="str">
        <f>IF(ROW()&lt;=B$3,INDEX(FP!G:G,B$2+ROW()-1),"")</f>
        <v/>
      </c>
      <c r="G15" s="234"/>
      <c r="H15" s="235" t="str">
        <f>IF(ROW()&lt;=B$3,INDEX(FP!C:C,B$2+ROW()-1),"")</f>
        <v/>
      </c>
      <c r="I15" s="236" t="str">
        <f t="shared" si="3"/>
        <v/>
      </c>
      <c r="J15" s="236"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
      <c r="A16" s="235" t="str">
        <f>IF(ROW()&lt;=B$3,INDEX(FP!F:F,B$2+ROW()-1)&amp;" - "&amp;INDEX(FP!C:C,B$2+ROW()-1),"")</f>
        <v/>
      </c>
      <c r="B16" s="235"/>
      <c r="C16" s="240" t="str">
        <f>IF(ROW()&lt;=B$3,INDEX(FP!E:E,B$2+ROW()-1),"")</f>
        <v/>
      </c>
      <c r="D16" s="234" t="str">
        <f>IF(ROW()&lt;=B$3,INDEX(FP!F:F,B$2+ROW()-1),"")</f>
        <v/>
      </c>
      <c r="E16" s="234"/>
      <c r="F16" s="234" t="str">
        <f>IF(ROW()&lt;=B$3,INDEX(FP!G:G,B$2+ROW()-1),"")</f>
        <v/>
      </c>
      <c r="G16" s="234"/>
      <c r="H16" s="235" t="str">
        <f>IF(ROW()&lt;=B$3,INDEX(FP!C:C,B$2+ROW()-1),"")</f>
        <v/>
      </c>
      <c r="I16" s="236" t="str">
        <f t="shared" si="3"/>
        <v/>
      </c>
      <c r="J16" s="236" t="str">
        <f t="shared" si="1"/>
        <v/>
      </c>
      <c r="K16" s="110" t="str">
        <f t="shared" si="2"/>
        <v/>
      </c>
      <c r="L16" s="101">
        <v>99</v>
      </c>
      <c r="M16" s="102" t="s">
        <v>334</v>
      </c>
      <c r="N16" s="103" t="s">
        <v>378</v>
      </c>
      <c r="O16" s="88"/>
      <c r="P16" s="88"/>
      <c r="Q16" s="88"/>
      <c r="R16" s="88"/>
      <c r="S16" s="88"/>
      <c r="T16" s="88"/>
      <c r="U16" s="88"/>
      <c r="V16" s="88"/>
      <c r="W16" s="88"/>
      <c r="X16" s="88"/>
      <c r="Y16" s="88"/>
    </row>
    <row r="17" spans="1:25" s="6" customFormat="1" ht="12" hidden="1" thickBot="1" x14ac:dyDescent="0.2">
      <c r="A17" s="235" t="str">
        <f>IF(ROW()&lt;=B$3,INDEX(FP!F:F,B$2+ROW()-1)&amp;" - "&amp;INDEX(FP!C:C,B$2+ROW()-1),"")</f>
        <v/>
      </c>
      <c r="B17" s="235"/>
      <c r="C17" s="240" t="str">
        <f>IF(ROW()&lt;=B$3,INDEX(FP!E:E,B$2+ROW()-1),"")</f>
        <v/>
      </c>
      <c r="D17" s="234" t="str">
        <f>IF(ROW()&lt;=B$3,INDEX(FP!F:F,B$2+ROW()-1),"")</f>
        <v/>
      </c>
      <c r="E17" s="234"/>
      <c r="F17" s="234" t="str">
        <f>IF(ROW()&lt;=B$3,INDEX(FP!G:G,B$2+ROW()-1),"")</f>
        <v/>
      </c>
      <c r="G17" s="234"/>
      <c r="H17" s="235" t="str">
        <f>IF(ROW()&lt;=B$3,INDEX(FP!C:C,B$2+ROW()-1),"")</f>
        <v/>
      </c>
      <c r="I17" s="236" t="str">
        <f t="shared" si="3"/>
        <v/>
      </c>
      <c r="J17" s="236"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35" t="str">
        <f>IF(ROW()&lt;=B$3,INDEX(FP!F:F,B$2+ROW()-1)&amp;" - "&amp;INDEX(FP!C:C,B$2+ROW()-1),"")</f>
        <v/>
      </c>
      <c r="B18" s="235"/>
      <c r="C18" s="240" t="str">
        <f>IF(ROW()&lt;=B$3,INDEX(FP!E:E,B$2+ROW()-1),"")</f>
        <v/>
      </c>
      <c r="D18" s="234" t="str">
        <f>IF(ROW()&lt;=B$3,INDEX(FP!F:F,B$2+ROW()-1),"")</f>
        <v/>
      </c>
      <c r="E18" s="234"/>
      <c r="F18" s="234" t="str">
        <f>IF(ROW()&lt;=B$3,INDEX(FP!G:G,B$2+ROW()-1),"")</f>
        <v/>
      </c>
      <c r="G18" s="234"/>
      <c r="H18" s="235" t="str">
        <f>IF(ROW()&lt;=B$3,INDEX(FP!C:C,B$2+ROW()-1),"")</f>
        <v/>
      </c>
      <c r="I18" s="236" t="str">
        <f t="shared" si="3"/>
        <v/>
      </c>
      <c r="J18" s="236" t="str">
        <f t="shared" si="1"/>
        <v/>
      </c>
      <c r="K18" s="110" t="str">
        <f t="shared" si="2"/>
        <v/>
      </c>
      <c r="L18" s="101">
        <v>99</v>
      </c>
      <c r="M18" s="97" t="s">
        <v>334</v>
      </c>
      <c r="N18" s="98" t="s">
        <v>378</v>
      </c>
      <c r="Q18" s="88"/>
      <c r="R18" s="88"/>
      <c r="S18" s="88"/>
      <c r="T18" s="88"/>
      <c r="U18" s="88"/>
      <c r="V18" s="88"/>
      <c r="W18" s="88"/>
      <c r="X18" s="88"/>
      <c r="Y18" s="88"/>
    </row>
    <row r="19" spans="1:25" s="6" customFormat="1" ht="12" hidden="1" thickBot="1" x14ac:dyDescent="0.2">
      <c r="A19" s="235" t="str">
        <f>IF(ROW()&lt;=B$3,INDEX(FP!F:F,B$2+ROW()-1)&amp;" - "&amp;INDEX(FP!C:C,B$2+ROW()-1),"")</f>
        <v/>
      </c>
      <c r="B19" s="235"/>
      <c r="C19" s="240" t="str">
        <f>IF(ROW()&lt;=B$3,INDEX(FP!E:E,B$2+ROW()-1),"")</f>
        <v/>
      </c>
      <c r="D19" s="234" t="str">
        <f>IF(ROW()&lt;=B$3,INDEX(FP!F:F,B$2+ROW()-1),"")</f>
        <v/>
      </c>
      <c r="E19" s="234"/>
      <c r="F19" s="234" t="str">
        <f>IF(ROW()&lt;=B$3,INDEX(FP!G:G,B$2+ROW()-1),"")</f>
        <v/>
      </c>
      <c r="G19" s="234"/>
      <c r="H19" s="235" t="str">
        <f>IF(ROW()&lt;=B$3,INDEX(FP!C:C,B$2+ROW()-1),"")</f>
        <v/>
      </c>
      <c r="I19" s="236" t="str">
        <f t="shared" si="3"/>
        <v/>
      </c>
      <c r="J19" s="236"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35" t="str">
        <f>IF(ROW()&lt;=B$3,INDEX(FP!F:F,B$2+ROW()-1)&amp;" - "&amp;INDEX(FP!C:C,B$2+ROW()-1),"")</f>
        <v/>
      </c>
      <c r="B20" s="235"/>
      <c r="C20" s="240" t="str">
        <f>IF(ROW()&lt;=B$3,INDEX(FP!E:E,B$2+ROW()-1),"")</f>
        <v/>
      </c>
      <c r="D20" s="234" t="str">
        <f>IF(ROW()&lt;=B$3,INDEX(FP!F:F,B$2+ROW()-1),"")</f>
        <v/>
      </c>
      <c r="E20" s="234"/>
      <c r="F20" s="234" t="str">
        <f>IF(ROW()&lt;=B$3,INDEX(FP!G:G,B$2+ROW()-1),"")</f>
        <v/>
      </c>
      <c r="G20" s="234"/>
      <c r="H20" s="235" t="str">
        <f>IF(ROW()&lt;=B$3,INDEX(FP!C:C,B$2+ROW()-1),"")</f>
        <v/>
      </c>
      <c r="I20" s="236" t="str">
        <f t="shared" si="3"/>
        <v/>
      </c>
      <c r="J20" s="236" t="str">
        <f t="shared" si="1"/>
        <v/>
      </c>
      <c r="K20" s="110" t="str">
        <f t="shared" si="2"/>
        <v/>
      </c>
      <c r="L20" s="101">
        <v>99</v>
      </c>
      <c r="M20" s="102" t="s">
        <v>334</v>
      </c>
      <c r="N20" s="103" t="s">
        <v>378</v>
      </c>
      <c r="O20" s="88"/>
      <c r="P20" s="88"/>
      <c r="U20" s="88"/>
      <c r="V20" s="88"/>
      <c r="W20" s="88"/>
      <c r="X20" s="88"/>
      <c r="Y20" s="88"/>
    </row>
    <row r="21" spans="1:25" s="6" customFormat="1" ht="12" hidden="1" thickBot="1" x14ac:dyDescent="0.2">
      <c r="A21" s="235" t="str">
        <f>IF(ROW()&lt;=B$3,INDEX(FP!F:F,B$2+ROW()-1)&amp;" - "&amp;INDEX(FP!C:C,B$2+ROW()-1),"")</f>
        <v/>
      </c>
      <c r="B21" s="235"/>
      <c r="C21" s="240" t="str">
        <f>IF(ROW()&lt;=B$3,INDEX(FP!E:E,B$2+ROW()-1),"")</f>
        <v/>
      </c>
      <c r="D21" s="234" t="str">
        <f>IF(ROW()&lt;=B$3,INDEX(FP!F:F,B$2+ROW()-1),"")</f>
        <v/>
      </c>
      <c r="E21" s="234"/>
      <c r="F21" s="234" t="str">
        <f>IF(ROW()&lt;=B$3,INDEX(FP!G:G,B$2+ROW()-1),"")</f>
        <v/>
      </c>
      <c r="G21" s="234"/>
      <c r="H21" s="235" t="str">
        <f>IF(ROW()&lt;=B$3,INDEX(FP!C:C,B$2+ROW()-1),"")</f>
        <v/>
      </c>
      <c r="I21" s="236" t="str">
        <f t="shared" si="3"/>
        <v/>
      </c>
      <c r="J21" s="236"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35" t="str">
        <f>IF(ROW()&lt;=B$3,INDEX(FP!F:F,B$2+ROW()-1)&amp;" - "&amp;INDEX(FP!C:C,B$2+ROW()-1),"")</f>
        <v/>
      </c>
      <c r="B22" s="235"/>
      <c r="C22" s="240" t="str">
        <f>IF(ROW()&lt;=B$3,INDEX(FP!E:E,B$2+ROW()-1),"")</f>
        <v/>
      </c>
      <c r="D22" s="234" t="str">
        <f>IF(ROW()&lt;=B$3,INDEX(FP!F:F,B$2+ROW()-1),"")</f>
        <v/>
      </c>
      <c r="E22" s="234"/>
      <c r="F22" s="234" t="str">
        <f>IF(ROW()&lt;=B$3,INDEX(FP!G:G,B$2+ROW()-1),"")</f>
        <v/>
      </c>
      <c r="G22" s="234"/>
      <c r="H22" s="235" t="str">
        <f>IF(ROW()&lt;=B$3,INDEX(FP!C:C,B$2+ROW()-1),"")</f>
        <v/>
      </c>
      <c r="I22" s="236" t="str">
        <f t="shared" si="3"/>
        <v/>
      </c>
      <c r="J22" s="236" t="str">
        <f t="shared" si="1"/>
        <v/>
      </c>
      <c r="K22" s="110" t="str">
        <f t="shared" si="2"/>
        <v/>
      </c>
      <c r="L22" s="101">
        <v>99</v>
      </c>
      <c r="M22" s="96" t="s">
        <v>334</v>
      </c>
      <c r="N22" s="95" t="s">
        <v>378</v>
      </c>
      <c r="O22" s="88"/>
      <c r="P22" s="88"/>
      <c r="Q22" s="88"/>
      <c r="R22" s="88"/>
      <c r="S22" s="88"/>
      <c r="T22" s="88"/>
      <c r="Y22" s="88"/>
    </row>
    <row r="23" spans="1:25" s="6" customFormat="1" ht="12" hidden="1" thickBot="1" x14ac:dyDescent="0.2">
      <c r="A23" s="235" t="str">
        <f>IF(ROW()&lt;=B$3,INDEX(FP!F:F,B$2+ROW()-1)&amp;" - "&amp;INDEX(FP!C:C,B$2+ROW()-1),"")</f>
        <v/>
      </c>
      <c r="B23" s="235"/>
      <c r="C23" s="240" t="str">
        <f>IF(ROW()&lt;=B$3,INDEX(FP!E:E,B$2+ROW()-1),"")</f>
        <v/>
      </c>
      <c r="D23" s="234" t="str">
        <f>IF(ROW()&lt;=B$3,INDEX(FP!F:F,B$2+ROW()-1),"")</f>
        <v/>
      </c>
      <c r="E23" s="234"/>
      <c r="F23" s="234" t="str">
        <f>IF(ROW()&lt;=B$3,INDEX(FP!G:G,B$2+ROW()-1),"")</f>
        <v/>
      </c>
      <c r="G23" s="234"/>
      <c r="H23" s="235" t="str">
        <f>IF(ROW()&lt;=B$3,INDEX(FP!C:C,B$2+ROW()-1),"")</f>
        <v/>
      </c>
      <c r="I23" s="236" t="str">
        <f t="shared" si="3"/>
        <v/>
      </c>
      <c r="J23" s="236"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35" t="str">
        <f>IF(ROW()&lt;=B$3,INDEX(FP!F:F,B$2+ROW()-1)&amp;" - "&amp;INDEX(FP!C:C,B$2+ROW()-1),"")</f>
        <v/>
      </c>
      <c r="B24" s="235"/>
      <c r="C24" s="240" t="str">
        <f>IF(ROW()&lt;=B$3,INDEX(FP!E:E,B$2+ROW()-1),"")</f>
        <v/>
      </c>
      <c r="D24" s="234" t="str">
        <f>IF(ROW()&lt;=B$3,INDEX(FP!F:F,B$2+ROW()-1),"")</f>
        <v/>
      </c>
      <c r="E24" s="234"/>
      <c r="F24" s="234" t="str">
        <f>IF(ROW()&lt;=B$3,INDEX(FP!G:G,B$2+ROW()-1),"")</f>
        <v/>
      </c>
      <c r="G24" s="234"/>
      <c r="H24" s="235" t="str">
        <f>IF(ROW()&lt;=B$3,INDEX(FP!C:C,B$2+ROW()-1),"")</f>
        <v/>
      </c>
      <c r="I24" s="236" t="str">
        <f t="shared" si="3"/>
        <v/>
      </c>
      <c r="J24" s="236" t="str">
        <f t="shared" si="1"/>
        <v/>
      </c>
      <c r="K24" s="110" t="str">
        <f t="shared" si="2"/>
        <v/>
      </c>
      <c r="L24" s="101">
        <v>99</v>
      </c>
      <c r="M24" s="102" t="s">
        <v>334</v>
      </c>
      <c r="N24" s="103" t="s">
        <v>378</v>
      </c>
      <c r="O24" s="88"/>
      <c r="P24" s="88"/>
      <c r="Q24" s="88"/>
      <c r="R24" s="88"/>
      <c r="W24" s="88"/>
      <c r="X24" s="88"/>
      <c r="Y24" s="88"/>
    </row>
    <row r="25" spans="1:25" s="6" customFormat="1" ht="12" hidden="1" thickBot="1" x14ac:dyDescent="0.2">
      <c r="A25" s="235" t="str">
        <f>IF(ROW()&lt;=B$3,INDEX(FP!F:F,B$2+ROW()-1)&amp;" - "&amp;INDEX(FP!C:C,B$2+ROW()-1),"")</f>
        <v/>
      </c>
      <c r="B25" s="235"/>
      <c r="C25" s="240" t="str">
        <f>IF(ROW()&lt;=B$3,INDEX(FP!E:E,B$2+ROW()-1),"")</f>
        <v/>
      </c>
      <c r="D25" s="234" t="str">
        <f>IF(ROW()&lt;=B$3,INDEX(FP!F:F,B$2+ROW()-1),"")</f>
        <v/>
      </c>
      <c r="E25" s="234"/>
      <c r="F25" s="234" t="str">
        <f>IF(ROW()&lt;=B$3,INDEX(FP!G:G,B$2+ROW()-1),"")</f>
        <v/>
      </c>
      <c r="G25" s="234"/>
      <c r="H25" s="235" t="str">
        <f>IF(ROW()&lt;=B$3,INDEX(FP!C:C,B$2+ROW()-1),"")</f>
        <v/>
      </c>
      <c r="I25" s="236" t="str">
        <f t="shared" si="3"/>
        <v/>
      </c>
      <c r="J25" s="236"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35" t="str">
        <f>IF(ROW()&lt;=B$3,INDEX(FP!F:F,B$2+ROW()-1)&amp;" - "&amp;INDEX(FP!C:C,B$2+ROW()-1),"")</f>
        <v/>
      </c>
      <c r="B26" s="235"/>
      <c r="C26" s="240" t="str">
        <f>IF(ROW()&lt;=B$3,INDEX(FP!E:E,B$2+ROW()-1),"")</f>
        <v/>
      </c>
      <c r="D26" s="234" t="str">
        <f>IF(ROW()&lt;=B$3,INDEX(FP!F:F,B$2+ROW()-1),"")</f>
        <v/>
      </c>
      <c r="E26" s="234"/>
      <c r="F26" s="234" t="str">
        <f>IF(ROW()&lt;=B$3,INDEX(FP!G:G,B$2+ROW()-1),"")</f>
        <v/>
      </c>
      <c r="G26" s="234"/>
      <c r="H26" s="235" t="str">
        <f>IF(ROW()&lt;=B$3,INDEX(FP!C:C,B$2+ROW()-1),"")</f>
        <v/>
      </c>
      <c r="I26" s="236" t="str">
        <f t="shared" si="3"/>
        <v/>
      </c>
      <c r="J26" s="236" t="str">
        <f t="shared" si="1"/>
        <v/>
      </c>
      <c r="K26" s="110" t="str">
        <f t="shared" si="2"/>
        <v/>
      </c>
      <c r="L26" s="101">
        <v>99</v>
      </c>
      <c r="M26" s="96" t="s">
        <v>334</v>
      </c>
      <c r="N26" s="95" t="s">
        <v>378</v>
      </c>
      <c r="S26" s="88"/>
      <c r="T26" s="88"/>
      <c r="U26" s="88"/>
      <c r="V26" s="88"/>
      <c r="W26" s="88"/>
      <c r="X26" s="88"/>
      <c r="Y26" s="88"/>
    </row>
    <row r="27" spans="1:25" s="6" customFormat="1" ht="12" hidden="1" thickBot="1" x14ac:dyDescent="0.2">
      <c r="A27" s="235" t="str">
        <f>IF(ROW()&lt;=B$3,INDEX(FP!F:F,B$2+ROW()-1)&amp;" - "&amp;INDEX(FP!C:C,B$2+ROW()-1),"")</f>
        <v/>
      </c>
      <c r="B27" s="235"/>
      <c r="C27" s="240" t="str">
        <f>IF(ROW()&lt;=B$3,INDEX(FP!E:E,B$2+ROW()-1),"")</f>
        <v/>
      </c>
      <c r="D27" s="234" t="str">
        <f>IF(ROW()&lt;=B$3,INDEX(FP!F:F,B$2+ROW()-1),"")</f>
        <v/>
      </c>
      <c r="E27" s="234"/>
      <c r="F27" s="234" t="str">
        <f>IF(ROW()&lt;=B$3,INDEX(FP!G:G,B$2+ROW()-1),"")</f>
        <v/>
      </c>
      <c r="G27" s="234"/>
      <c r="H27" s="235" t="str">
        <f>IF(ROW()&lt;=B$3,INDEX(FP!C:C,B$2+ROW()-1),"")</f>
        <v/>
      </c>
      <c r="I27" s="236" t="str">
        <f t="shared" si="3"/>
        <v/>
      </c>
      <c r="J27" s="236"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35" t="str">
        <f>IF(ROW()&lt;=B$3,INDEX(FP!F:F,B$2+ROW()-1)&amp;" - "&amp;INDEX(FP!C:C,B$2+ROW()-1),"")</f>
        <v/>
      </c>
      <c r="B28" s="235"/>
      <c r="C28" s="240" t="str">
        <f>IF(ROW()&lt;=B$3,INDEX(FP!E:E,B$2+ROW()-1),"")</f>
        <v/>
      </c>
      <c r="D28" s="234" t="str">
        <f>IF(ROW()&lt;=B$3,INDEX(FP!F:F,B$2+ROW()-1),"")</f>
        <v/>
      </c>
      <c r="E28" s="234"/>
      <c r="F28" s="234" t="str">
        <f>IF(ROW()&lt;=B$3,INDEX(FP!G:G,B$2+ROW()-1),"")</f>
        <v/>
      </c>
      <c r="G28" s="234"/>
      <c r="H28" s="235" t="str">
        <f>IF(ROW()&lt;=B$3,INDEX(FP!C:C,B$2+ROW()-1),"")</f>
        <v/>
      </c>
      <c r="I28" s="236" t="str">
        <f t="shared" si="3"/>
        <v/>
      </c>
      <c r="J28" s="236" t="str">
        <f t="shared" si="1"/>
        <v/>
      </c>
      <c r="K28" s="110" t="str">
        <f t="shared" si="2"/>
        <v/>
      </c>
      <c r="L28" s="101">
        <v>99</v>
      </c>
      <c r="M28" s="102" t="s">
        <v>334</v>
      </c>
      <c r="N28" s="103" t="s">
        <v>378</v>
      </c>
      <c r="O28" s="88"/>
      <c r="P28" s="88"/>
      <c r="Q28" s="88"/>
      <c r="R28" s="88"/>
      <c r="S28" s="88"/>
      <c r="T28" s="88"/>
      <c r="U28" s="88"/>
      <c r="V28" s="88"/>
      <c r="W28" s="88"/>
      <c r="X28" s="88"/>
      <c r="Y28" s="88"/>
    </row>
    <row r="29" spans="1:25" s="6" customFormat="1" ht="12" hidden="1" thickBot="1" x14ac:dyDescent="0.2">
      <c r="A29" s="235" t="str">
        <f>IF(ROW()&lt;=B$3,INDEX(FP!F:F,B$2+ROW()-1)&amp;" - "&amp;INDEX(FP!C:C,B$2+ROW()-1),"")</f>
        <v/>
      </c>
      <c r="B29" s="235"/>
      <c r="C29" s="240" t="str">
        <f>IF(ROW()&lt;=B$3,INDEX(FP!E:E,B$2+ROW()-1),"")</f>
        <v/>
      </c>
      <c r="D29" s="234" t="str">
        <f>IF(ROW()&lt;=B$3,INDEX(FP!F:F,B$2+ROW()-1),"")</f>
        <v/>
      </c>
      <c r="E29" s="234"/>
      <c r="F29" s="234" t="str">
        <f>IF(ROW()&lt;=B$3,INDEX(FP!G:G,B$2+ROW()-1),"")</f>
        <v/>
      </c>
      <c r="G29" s="234"/>
      <c r="H29" s="235" t="str">
        <f>IF(ROW()&lt;=B$3,INDEX(FP!C:C,B$2+ROW()-1),"")</f>
        <v/>
      </c>
      <c r="I29" s="236" t="str">
        <f t="shared" si="3"/>
        <v/>
      </c>
      <c r="J29" s="236"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35" t="str">
        <f>IF(ROW()&lt;=B$3,INDEX(FP!F:F,B$2+ROW()-1)&amp;" - "&amp;INDEX(FP!C:C,B$2+ROW()-1),"")</f>
        <v/>
      </c>
      <c r="B30" s="235"/>
      <c r="C30" s="240" t="str">
        <f>IF(ROW()&lt;=B$3,INDEX(FP!E:E,B$2+ROW()-1),"")</f>
        <v/>
      </c>
      <c r="D30" s="234" t="str">
        <f>IF(ROW()&lt;=B$3,INDEX(FP!F:F,B$2+ROW()-1),"")</f>
        <v/>
      </c>
      <c r="E30" s="234"/>
      <c r="F30" s="234" t="str">
        <f>IF(ROW()&lt;=B$3,INDEX(FP!G:G,B$2+ROW()-1),"")</f>
        <v/>
      </c>
      <c r="G30" s="234"/>
      <c r="H30" s="235" t="str">
        <f>IF(ROW()&lt;=B$3,INDEX(FP!C:C,B$2+ROW()-1),"")</f>
        <v/>
      </c>
      <c r="I30" s="236" t="str">
        <f t="shared" si="3"/>
        <v/>
      </c>
      <c r="J30" s="236" t="str">
        <f t="shared" si="1"/>
        <v/>
      </c>
      <c r="K30" s="110" t="str">
        <f t="shared" si="2"/>
        <v/>
      </c>
      <c r="L30" s="101">
        <v>99</v>
      </c>
      <c r="M30" s="96" t="s">
        <v>334</v>
      </c>
      <c r="N30" s="95" t="s">
        <v>378</v>
      </c>
      <c r="Q30" s="88"/>
      <c r="R30" s="88"/>
      <c r="S30" s="88"/>
      <c r="T30" s="88"/>
      <c r="U30" s="88"/>
      <c r="V30" s="88"/>
      <c r="W30" s="88"/>
      <c r="X30" s="88"/>
      <c r="Y30" s="88"/>
    </row>
    <row r="31" spans="1:25" s="6" customFormat="1" ht="12" hidden="1" thickBot="1" x14ac:dyDescent="0.2">
      <c r="A31" s="235" t="str">
        <f>IF(ROW()&lt;=B$3,INDEX(FP!F:F,B$2+ROW()-1)&amp;" - "&amp;INDEX(FP!C:C,B$2+ROW()-1),"")</f>
        <v/>
      </c>
      <c r="B31" s="235"/>
      <c r="C31" s="240" t="str">
        <f>IF(ROW()&lt;=B$3,INDEX(FP!E:E,B$2+ROW()-1),"")</f>
        <v/>
      </c>
      <c r="D31" s="234" t="str">
        <f>IF(ROW()&lt;=B$3,INDEX(FP!F:F,B$2+ROW()-1),"")</f>
        <v/>
      </c>
      <c r="E31" s="234"/>
      <c r="F31" s="234" t="str">
        <f>IF(ROW()&lt;=B$3,INDEX(FP!G:G,B$2+ROW()-1),"")</f>
        <v/>
      </c>
      <c r="G31" s="234"/>
      <c r="H31" s="235" t="str">
        <f>IF(ROW()&lt;=B$3,INDEX(FP!C:C,B$2+ROW()-1),"")</f>
        <v/>
      </c>
      <c r="I31" s="236" t="str">
        <f t="shared" si="3"/>
        <v/>
      </c>
      <c r="J31" s="236"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35" t="str">
        <f>IF(ROW()&lt;=B$3,INDEX(FP!F:F,B$2+ROW()-1)&amp;" - "&amp;INDEX(FP!C:C,B$2+ROW()-1),"")</f>
        <v/>
      </c>
      <c r="B32" s="235"/>
      <c r="C32" s="240" t="str">
        <f>IF(ROW()&lt;=B$3,INDEX(FP!E:E,B$2+ROW()-1),"")</f>
        <v/>
      </c>
      <c r="D32" s="234" t="str">
        <f>IF(ROW()&lt;=B$3,INDEX(FP!F:F,B$2+ROW()-1),"")</f>
        <v/>
      </c>
      <c r="E32" s="234"/>
      <c r="F32" s="234" t="str">
        <f>IF(ROW()&lt;=B$3,INDEX(FP!G:G,B$2+ROW()-1),"")</f>
        <v/>
      </c>
      <c r="G32" s="234"/>
      <c r="H32" s="235" t="str">
        <f>IF(ROW()&lt;=B$3,INDEX(FP!C:C,B$2+ROW()-1),"")</f>
        <v/>
      </c>
      <c r="I32" s="236" t="str">
        <f t="shared" si="3"/>
        <v/>
      </c>
      <c r="J32" s="236" t="str">
        <f t="shared" si="1"/>
        <v/>
      </c>
      <c r="K32" s="110" t="str">
        <f t="shared" si="2"/>
        <v/>
      </c>
      <c r="L32" s="101">
        <v>99</v>
      </c>
      <c r="M32" s="102" t="s">
        <v>334</v>
      </c>
      <c r="N32" s="103" t="s">
        <v>378</v>
      </c>
      <c r="O32" s="88"/>
      <c r="P32" s="88"/>
      <c r="U32" s="88"/>
      <c r="V32" s="88"/>
      <c r="W32" s="88"/>
      <c r="X32" s="88"/>
      <c r="Y32" s="88"/>
    </row>
    <row r="33" spans="1:25" s="6" customFormat="1" ht="12" hidden="1" thickBot="1" x14ac:dyDescent="0.2">
      <c r="A33" s="235" t="str">
        <f>IF(ROW()&lt;=B$3,INDEX(FP!F:F,B$2+ROW()-1)&amp;" - "&amp;INDEX(FP!C:C,B$2+ROW()-1),"")</f>
        <v/>
      </c>
      <c r="B33" s="235"/>
      <c r="C33" s="240" t="str">
        <f>IF(ROW()&lt;=B$3,INDEX(FP!E:E,B$2+ROW()-1),"")</f>
        <v/>
      </c>
      <c r="D33" s="234" t="str">
        <f>IF(ROW()&lt;=B$3,INDEX(FP!F:F,B$2+ROW()-1),"")</f>
        <v/>
      </c>
      <c r="E33" s="234"/>
      <c r="F33" s="234" t="str">
        <f>IF(ROW()&lt;=B$3,INDEX(FP!G:G,B$2+ROW()-1),"")</f>
        <v/>
      </c>
      <c r="G33" s="234"/>
      <c r="H33" s="235" t="str">
        <f>IF(ROW()&lt;=B$3,INDEX(FP!C:C,B$2+ROW()-1),"")</f>
        <v/>
      </c>
      <c r="I33" s="236" t="str">
        <f t="shared" si="3"/>
        <v/>
      </c>
      <c r="J33" s="236"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
      <c r="A34" s="235" t="str">
        <f>IF(ROW()&lt;=B$3,INDEX(FP!F:F,B$2+ROW()-1)&amp;" - "&amp;INDEX(FP!C:C,B$2+ROW()-1),"")</f>
        <v/>
      </c>
      <c r="B34" s="235"/>
      <c r="C34" s="240" t="str">
        <f>IF(ROW()&lt;=B$3,INDEX(FP!E:E,B$2+ROW()-1),"")</f>
        <v/>
      </c>
      <c r="D34" s="234" t="str">
        <f>IF(ROW()&lt;=B$3,INDEX(FP!F:F,B$2+ROW()-1),"")</f>
        <v/>
      </c>
      <c r="E34" s="234"/>
      <c r="F34" s="234" t="str">
        <f>IF(ROW()&lt;=B$3,INDEX(FP!G:G,B$2+ROW()-1),"")</f>
        <v/>
      </c>
      <c r="G34" s="234"/>
      <c r="H34" s="235" t="str">
        <f>IF(ROW()&lt;=B$3,INDEX(FP!C:C,B$2+ROW()-1),"")</f>
        <v/>
      </c>
      <c r="I34" s="236" t="str">
        <f t="shared" si="3"/>
        <v/>
      </c>
      <c r="J34" s="236" t="str">
        <f t="shared" si="4"/>
        <v/>
      </c>
      <c r="K34" s="110" t="str">
        <f t="shared" si="2"/>
        <v/>
      </c>
      <c r="L34" s="101">
        <v>99</v>
      </c>
      <c r="M34" s="96" t="s">
        <v>334</v>
      </c>
      <c r="N34" s="95" t="s">
        <v>378</v>
      </c>
      <c r="O34" s="88"/>
      <c r="P34" s="88"/>
      <c r="Q34" s="88"/>
      <c r="R34" s="88"/>
      <c r="S34" s="88"/>
      <c r="T34" s="88"/>
      <c r="Y34" s="88"/>
    </row>
    <row r="35" spans="1:25" s="6" customFormat="1" ht="12" hidden="1" thickBot="1" x14ac:dyDescent="0.2">
      <c r="A35" s="235" t="str">
        <f>IF(ROW()&lt;=B$3,INDEX(FP!F:F,B$2+ROW()-1)&amp;" - "&amp;INDEX(FP!C:C,B$2+ROW()-1),"")</f>
        <v/>
      </c>
      <c r="B35" s="235"/>
      <c r="C35" s="240" t="str">
        <f>IF(ROW()&lt;=B$3,INDEX(FP!E:E,B$2+ROW()-1),"")</f>
        <v/>
      </c>
      <c r="D35" s="234" t="str">
        <f>IF(ROW()&lt;=B$3,INDEX(FP!F:F,B$2+ROW()-1),"")</f>
        <v/>
      </c>
      <c r="E35" s="234"/>
      <c r="F35" s="234" t="str">
        <f>IF(ROW()&lt;=B$3,INDEX(FP!G:G,B$2+ROW()-1),"")</f>
        <v/>
      </c>
      <c r="G35" s="234"/>
      <c r="H35" s="235" t="str">
        <f>IF(ROW()&lt;=B$3,INDEX(FP!C:C,B$2+ROW()-1),"")</f>
        <v/>
      </c>
      <c r="I35" s="236" t="str">
        <f t="shared" si="3"/>
        <v/>
      </c>
      <c r="J35" s="236"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35" t="str">
        <f>IF(ROW()&lt;=B$3,INDEX(FP!F:F,B$2+ROW()-1)&amp;" - "&amp;INDEX(FP!C:C,B$2+ROW()-1),"")</f>
        <v/>
      </c>
      <c r="B36" s="235"/>
      <c r="C36" s="240" t="str">
        <f>IF(ROW()&lt;=B$3,INDEX(FP!E:E,B$2+ROW()-1),"")</f>
        <v/>
      </c>
      <c r="D36" s="234" t="str">
        <f>IF(ROW()&lt;=B$3,INDEX(FP!F:F,B$2+ROW()-1),"")</f>
        <v/>
      </c>
      <c r="E36" s="234"/>
      <c r="F36" s="234" t="str">
        <f>IF(ROW()&lt;=B$3,INDEX(FP!G:G,B$2+ROW()-1),"")</f>
        <v/>
      </c>
      <c r="G36" s="234"/>
      <c r="H36" s="235" t="str">
        <f>IF(ROW()&lt;=B$3,INDEX(FP!C:C,B$2+ROW()-1),"")</f>
        <v/>
      </c>
      <c r="I36" s="236" t="str">
        <f t="shared" si="3"/>
        <v/>
      </c>
      <c r="J36" s="236" t="str">
        <f t="shared" si="4"/>
        <v/>
      </c>
      <c r="K36" s="110" t="str">
        <f t="shared" si="2"/>
        <v/>
      </c>
      <c r="L36" s="101">
        <v>99</v>
      </c>
      <c r="M36" s="102" t="s">
        <v>334</v>
      </c>
      <c r="N36" s="103" t="s">
        <v>378</v>
      </c>
      <c r="O36" s="88"/>
      <c r="P36" s="88"/>
      <c r="Q36" s="88"/>
      <c r="R36" s="88"/>
      <c r="W36" s="88"/>
      <c r="X36" s="88"/>
      <c r="Y36" s="88"/>
    </row>
    <row r="37" spans="1:25" s="6" customFormat="1" ht="12" hidden="1" thickBot="1" x14ac:dyDescent="0.2">
      <c r="A37" s="235" t="str">
        <f>IF(ROW()&lt;=B$3,INDEX(FP!F:F,B$2+ROW()-1)&amp;" - "&amp;INDEX(FP!C:C,B$2+ROW()-1),"")</f>
        <v/>
      </c>
      <c r="B37" s="235"/>
      <c r="C37" s="240" t="str">
        <f>IF(ROW()&lt;=B$3,INDEX(FP!E:E,B$2+ROW()-1),"")</f>
        <v/>
      </c>
      <c r="D37" s="234" t="str">
        <f>IF(ROW()&lt;=B$3,INDEX(FP!F:F,B$2+ROW()-1),"")</f>
        <v/>
      </c>
      <c r="E37" s="234"/>
      <c r="F37" s="234" t="str">
        <f>IF(ROW()&lt;=B$3,INDEX(FP!G:G,B$2+ROW()-1),"")</f>
        <v/>
      </c>
      <c r="G37" s="234"/>
      <c r="H37" s="235" t="str">
        <f>IF(ROW()&lt;=B$3,INDEX(FP!C:C,B$2+ROW()-1),"")</f>
        <v/>
      </c>
      <c r="I37" s="236" t="str">
        <f t="shared" si="3"/>
        <v/>
      </c>
      <c r="J37" s="236"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35" t="str">
        <f>IF(ROW()&lt;=B$3,INDEX(FP!F:F,B$2+ROW()-1)&amp;" - "&amp;INDEX(FP!C:C,B$2+ROW()-1),"")</f>
        <v/>
      </c>
      <c r="B38" s="235"/>
      <c r="C38" s="240" t="str">
        <f>IF(ROW()&lt;=B$3,INDEX(FP!E:E,B$2+ROW()-1),"")</f>
        <v/>
      </c>
      <c r="D38" s="234" t="str">
        <f>IF(ROW()&lt;=B$3,INDEX(FP!F:F,B$2+ROW()-1),"")</f>
        <v/>
      </c>
      <c r="E38" s="234"/>
      <c r="F38" s="234" t="str">
        <f>IF(ROW()&lt;=B$3,INDEX(FP!G:G,B$2+ROW()-1),"")</f>
        <v/>
      </c>
      <c r="G38" s="234"/>
      <c r="H38" s="235" t="str">
        <f>IF(ROW()&lt;=B$3,INDEX(FP!C:C,B$2+ROW()-1),"")</f>
        <v/>
      </c>
      <c r="I38" s="236" t="str">
        <f t="shared" si="3"/>
        <v/>
      </c>
      <c r="J38" s="236" t="str">
        <f t="shared" si="4"/>
        <v/>
      </c>
      <c r="K38" s="110" t="str">
        <f t="shared" si="2"/>
        <v/>
      </c>
      <c r="L38" s="101">
        <v>99</v>
      </c>
      <c r="M38" s="96" t="s">
        <v>334</v>
      </c>
      <c r="N38" s="95" t="s">
        <v>378</v>
      </c>
      <c r="S38" s="88"/>
      <c r="T38" s="88"/>
      <c r="U38" s="88"/>
      <c r="V38" s="88"/>
      <c r="W38" s="88"/>
      <c r="X38" s="88"/>
      <c r="Y38" s="88"/>
    </row>
    <row r="39" spans="1:25" s="6" customFormat="1" ht="12" hidden="1" thickBot="1" x14ac:dyDescent="0.2">
      <c r="A39" s="235" t="str">
        <f>IF(ROW()&lt;=B$3,INDEX(FP!F:F,B$2+ROW()-1)&amp;" - "&amp;INDEX(FP!C:C,B$2+ROW()-1),"")</f>
        <v/>
      </c>
      <c r="B39" s="235"/>
      <c r="C39" s="240" t="str">
        <f>IF(ROW()&lt;=B$3,INDEX(FP!E:E,B$2+ROW()-1),"")</f>
        <v/>
      </c>
      <c r="D39" s="234" t="str">
        <f>IF(ROW()&lt;=B$3,INDEX(FP!F:F,B$2+ROW()-1),"")</f>
        <v/>
      </c>
      <c r="E39" s="234"/>
      <c r="F39" s="234" t="str">
        <f>IF(ROW()&lt;=B$3,INDEX(FP!G:G,B$2+ROW()-1),"")</f>
        <v/>
      </c>
      <c r="G39" s="234"/>
      <c r="H39" s="235" t="str">
        <f>IF(ROW()&lt;=B$3,INDEX(FP!C:C,B$2+ROW()-1),"")</f>
        <v/>
      </c>
      <c r="I39" s="236" t="str">
        <f t="shared" si="3"/>
        <v/>
      </c>
      <c r="J39" s="236"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35" t="str">
        <f>IF(ROW()&lt;=B$3,INDEX(FP!F:F,B$2+ROW()-1)&amp;" - "&amp;INDEX(FP!C:C,B$2+ROW()-1),"")</f>
        <v/>
      </c>
      <c r="B40" s="235"/>
      <c r="C40" s="240" t="str">
        <f>IF(ROW()&lt;=B$3,INDEX(FP!E:E,B$2+ROW()-1),"")</f>
        <v/>
      </c>
      <c r="D40" s="234" t="str">
        <f>IF(ROW()&lt;=B$3,INDEX(FP!F:F,B$2+ROW()-1),"")</f>
        <v/>
      </c>
      <c r="E40" s="234"/>
      <c r="F40" s="234" t="str">
        <f>IF(ROW()&lt;=B$3,INDEX(FP!G:G,B$2+ROW()-1),"")</f>
        <v/>
      </c>
      <c r="G40" s="234"/>
      <c r="H40" s="235" t="str">
        <f>IF(ROW()&lt;=B$3,INDEX(FP!C:C,B$2+ROW()-1),"")</f>
        <v/>
      </c>
      <c r="I40" s="236" t="str">
        <f t="shared" si="3"/>
        <v/>
      </c>
      <c r="J40" s="236" t="str">
        <f t="shared" si="4"/>
        <v/>
      </c>
      <c r="K40" s="110" t="str">
        <f t="shared" si="2"/>
        <v/>
      </c>
      <c r="L40" s="101">
        <v>99</v>
      </c>
      <c r="M40" s="102" t="s">
        <v>334</v>
      </c>
      <c r="N40" s="103" t="s">
        <v>378</v>
      </c>
      <c r="O40" s="88"/>
      <c r="P40" s="88"/>
      <c r="Q40" s="88"/>
      <c r="R40" s="88"/>
      <c r="S40" s="88"/>
      <c r="T40" s="88"/>
      <c r="U40" s="88"/>
      <c r="V40" s="88"/>
      <c r="W40" s="88"/>
      <c r="X40" s="88"/>
      <c r="Y40" s="88"/>
    </row>
    <row r="41" spans="1:25" s="6" customFormat="1" ht="12" hidden="1" thickBot="1" x14ac:dyDescent="0.2">
      <c r="A41" s="235" t="str">
        <f>IF(ROW()&lt;=B$3,INDEX(FP!F:F,B$2+ROW()-1)&amp;" - "&amp;INDEX(FP!C:C,B$2+ROW()-1),"")</f>
        <v/>
      </c>
      <c r="B41" s="235"/>
      <c r="C41" s="240" t="str">
        <f>IF(ROW()&lt;=B$3,INDEX(FP!E:E,B$2+ROW()-1),"")</f>
        <v/>
      </c>
      <c r="D41" s="234" t="str">
        <f>IF(ROW()&lt;=B$3,INDEX(FP!F:F,B$2+ROW()-1),"")</f>
        <v/>
      </c>
      <c r="E41" s="234"/>
      <c r="F41" s="234" t="str">
        <f>IF(ROW()&lt;=B$3,INDEX(FP!G:G,B$2+ROW()-1),"")</f>
        <v/>
      </c>
      <c r="G41" s="234"/>
      <c r="H41" s="235" t="str">
        <f>IF(ROW()&lt;=B$3,INDEX(FP!C:C,B$2+ROW()-1),"")</f>
        <v/>
      </c>
      <c r="I41" s="236" t="str">
        <f t="shared" si="3"/>
        <v/>
      </c>
      <c r="J41" s="236"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35" t="str">
        <f>IF(ROW()&lt;=B$3,INDEX(FP!F:F,B$2+ROW()-1)&amp;" - "&amp;INDEX(FP!C:C,B$2+ROW()-1),"")</f>
        <v/>
      </c>
      <c r="B42" s="235"/>
      <c r="C42" s="240" t="str">
        <f>IF(ROW()&lt;=B$3,INDEX(FP!E:E,B$2+ROW()-1),"")</f>
        <v/>
      </c>
      <c r="D42" s="234" t="str">
        <f>IF(ROW()&lt;=B$3,INDEX(FP!F:F,B$2+ROW()-1),"")</f>
        <v/>
      </c>
      <c r="E42" s="234"/>
      <c r="F42" s="234" t="str">
        <f>IF(ROW()&lt;=B$3,INDEX(FP!G:G,B$2+ROW()-1),"")</f>
        <v/>
      </c>
      <c r="G42" s="234"/>
      <c r="H42" s="235" t="str">
        <f>IF(ROW()&lt;=B$3,INDEX(FP!C:C,B$2+ROW()-1),"")</f>
        <v/>
      </c>
      <c r="I42" s="236" t="str">
        <f t="shared" si="3"/>
        <v/>
      </c>
      <c r="J42" s="236" t="str">
        <f t="shared" si="4"/>
        <v/>
      </c>
      <c r="K42" s="110" t="str">
        <f t="shared" si="2"/>
        <v/>
      </c>
      <c r="L42" s="101">
        <v>99</v>
      </c>
      <c r="M42" s="96" t="s">
        <v>334</v>
      </c>
      <c r="N42" s="95" t="s">
        <v>378</v>
      </c>
      <c r="Q42" s="88"/>
      <c r="R42" s="88"/>
      <c r="S42" s="88"/>
      <c r="T42" s="88"/>
      <c r="U42" s="88"/>
      <c r="V42" s="88"/>
      <c r="W42" s="88"/>
      <c r="X42" s="88"/>
      <c r="Y42" s="88"/>
    </row>
    <row r="43" spans="1:25" s="6" customFormat="1" ht="12" hidden="1" thickBot="1" x14ac:dyDescent="0.2">
      <c r="A43" s="235" t="str">
        <f>IF(ROW()&lt;=B$3,INDEX(FP!F:F,B$2+ROW()-1)&amp;" - "&amp;INDEX(FP!C:C,B$2+ROW()-1),"")</f>
        <v/>
      </c>
      <c r="B43" s="235"/>
      <c r="C43" s="240" t="str">
        <f>IF(ROW()&lt;=B$3,INDEX(FP!E:E,B$2+ROW()-1),"")</f>
        <v/>
      </c>
      <c r="D43" s="234" t="str">
        <f>IF(ROW()&lt;=B$3,INDEX(FP!F:F,B$2+ROW()-1),"")</f>
        <v/>
      </c>
      <c r="E43" s="234"/>
      <c r="F43" s="234" t="str">
        <f>IF(ROW()&lt;=B$3,INDEX(FP!G:G,B$2+ROW()-1),"")</f>
        <v/>
      </c>
      <c r="G43" s="234"/>
      <c r="H43" s="235" t="str">
        <f>IF(ROW()&lt;=B$3,INDEX(FP!C:C,B$2+ROW()-1),"")</f>
        <v/>
      </c>
      <c r="I43" s="236" t="str">
        <f t="shared" si="3"/>
        <v/>
      </c>
      <c r="J43" s="236"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35" t="str">
        <f>IF(ROW()&lt;=B$3,INDEX(FP!F:F,B$2+ROW()-1)&amp;" - "&amp;INDEX(FP!C:C,B$2+ROW()-1),"")</f>
        <v/>
      </c>
      <c r="B44" s="235"/>
      <c r="C44" s="240" t="str">
        <f>IF(ROW()&lt;=B$3,INDEX(FP!E:E,B$2+ROW()-1),"")</f>
        <v/>
      </c>
      <c r="D44" s="234" t="str">
        <f>IF(ROW()&lt;=B$3,INDEX(FP!F:F,B$2+ROW()-1),"")</f>
        <v/>
      </c>
      <c r="E44" s="234"/>
      <c r="F44" s="234" t="str">
        <f>IF(ROW()&lt;=B$3,INDEX(FP!G:G,B$2+ROW()-1),"")</f>
        <v/>
      </c>
      <c r="G44" s="234"/>
      <c r="H44" s="235" t="str">
        <f>IF(ROW()&lt;=B$3,INDEX(FP!C:C,B$2+ROW()-1),"")</f>
        <v/>
      </c>
      <c r="I44" s="236" t="str">
        <f t="shared" si="3"/>
        <v/>
      </c>
      <c r="J44" s="236" t="str">
        <f t="shared" si="4"/>
        <v/>
      </c>
      <c r="K44" s="110" t="str">
        <f t="shared" si="2"/>
        <v/>
      </c>
      <c r="L44" s="101">
        <v>99</v>
      </c>
      <c r="M44" s="102" t="s">
        <v>334</v>
      </c>
      <c r="N44" s="103" t="s">
        <v>378</v>
      </c>
      <c r="O44" s="88"/>
      <c r="P44" s="88"/>
      <c r="U44" s="88"/>
      <c r="V44" s="88"/>
      <c r="W44" s="88"/>
      <c r="X44" s="88"/>
      <c r="Y44" s="88"/>
    </row>
    <row r="45" spans="1:25" s="6" customFormat="1" ht="12" hidden="1" thickBot="1" x14ac:dyDescent="0.2">
      <c r="A45" s="235" t="str">
        <f>IF(ROW()&lt;=B$3,INDEX(FP!F:F,B$2+ROW()-1)&amp;" - "&amp;INDEX(FP!C:C,B$2+ROW()-1),"")</f>
        <v/>
      </c>
      <c r="B45" s="235"/>
      <c r="C45" s="240" t="str">
        <f>IF(ROW()&lt;=B$3,INDEX(FP!E:E,B$2+ROW()-1),"")</f>
        <v/>
      </c>
      <c r="D45" s="234" t="str">
        <f>IF(ROW()&lt;=B$3,INDEX(FP!F:F,B$2+ROW()-1),"")</f>
        <v/>
      </c>
      <c r="E45" s="234"/>
      <c r="F45" s="234" t="str">
        <f>IF(ROW()&lt;=B$3,INDEX(FP!G:G,B$2+ROW()-1),"")</f>
        <v/>
      </c>
      <c r="G45" s="234"/>
      <c r="H45" s="235" t="str">
        <f>IF(ROW()&lt;=B$3,INDEX(FP!C:C,B$2+ROW()-1),"")</f>
        <v/>
      </c>
      <c r="I45" s="236" t="str">
        <f t="shared" si="3"/>
        <v/>
      </c>
      <c r="J45" s="236"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35" t="str">
        <f>IF(ROW()&lt;=B$3,INDEX(FP!F:F,B$2+ROW()-1)&amp;" - "&amp;INDEX(FP!C:C,B$2+ROW()-1),"")</f>
        <v/>
      </c>
      <c r="B46" s="235"/>
      <c r="C46" s="240" t="str">
        <f>IF(ROW()&lt;=B$3,INDEX(FP!E:E,B$2+ROW()-1),"")</f>
        <v/>
      </c>
      <c r="D46" s="234" t="str">
        <f>IF(ROW()&lt;=B$3,INDEX(FP!F:F,B$2+ROW()-1),"")</f>
        <v/>
      </c>
      <c r="E46" s="234"/>
      <c r="F46" s="234" t="str">
        <f>IF(ROW()&lt;=B$3,INDEX(FP!G:G,B$2+ROW()-1),"")</f>
        <v/>
      </c>
      <c r="G46" s="234"/>
      <c r="H46" s="235" t="str">
        <f>IF(ROW()&lt;=B$3,INDEX(FP!C:C,B$2+ROW()-1),"")</f>
        <v/>
      </c>
      <c r="I46" s="236" t="str">
        <f t="shared" si="3"/>
        <v/>
      </c>
      <c r="J46" s="236" t="str">
        <f t="shared" si="4"/>
        <v/>
      </c>
      <c r="K46" s="110" t="str">
        <f t="shared" si="2"/>
        <v/>
      </c>
      <c r="L46" s="101">
        <v>99</v>
      </c>
      <c r="M46" s="96" t="s">
        <v>334</v>
      </c>
      <c r="N46" s="95" t="s">
        <v>378</v>
      </c>
      <c r="O46" s="88"/>
      <c r="P46" s="88"/>
      <c r="Q46" s="88"/>
      <c r="R46" s="88"/>
      <c r="S46" s="88"/>
      <c r="T46" s="88"/>
      <c r="Y46" s="88"/>
    </row>
    <row r="47" spans="1:25" s="6" customFormat="1" ht="12" hidden="1" thickBot="1" x14ac:dyDescent="0.2">
      <c r="A47" s="235" t="str">
        <f>IF(ROW()&lt;=B$3,INDEX(FP!F:F,B$2+ROW()-1)&amp;" - "&amp;INDEX(FP!C:C,B$2+ROW()-1),"")</f>
        <v/>
      </c>
      <c r="B47" s="235"/>
      <c r="C47" s="240" t="str">
        <f>IF(ROW()&lt;=B$3,INDEX(FP!E:E,B$2+ROW()-1),"")</f>
        <v/>
      </c>
      <c r="D47" s="234" t="str">
        <f>IF(ROW()&lt;=B$3,INDEX(FP!F:F,B$2+ROW()-1),"")</f>
        <v/>
      </c>
      <c r="E47" s="234"/>
      <c r="F47" s="234" t="str">
        <f>IF(ROW()&lt;=B$3,INDEX(FP!G:G,B$2+ROW()-1),"")</f>
        <v/>
      </c>
      <c r="G47" s="234"/>
      <c r="H47" s="235" t="str">
        <f>IF(ROW()&lt;=B$3,INDEX(FP!C:C,B$2+ROW()-1),"")</f>
        <v/>
      </c>
      <c r="I47" s="236" t="str">
        <f t="shared" si="3"/>
        <v/>
      </c>
      <c r="J47" s="236"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35" t="str">
        <f>IF(ROW()&lt;=B$3,INDEX(FP!F:F,B$2+ROW()-1)&amp;" - "&amp;INDEX(FP!C:C,B$2+ROW()-1),"")</f>
        <v/>
      </c>
      <c r="B48" s="235"/>
      <c r="C48" s="240" t="str">
        <f>IF(ROW()&lt;=B$3,INDEX(FP!E:E,B$2+ROW()-1),"")</f>
        <v/>
      </c>
      <c r="D48" s="234" t="str">
        <f>IF(ROW()&lt;=B$3,INDEX(FP!F:F,B$2+ROW()-1),"")</f>
        <v/>
      </c>
      <c r="E48" s="234"/>
      <c r="F48" s="234" t="str">
        <f>IF(ROW()&lt;=B$3,INDEX(FP!G:G,B$2+ROW()-1),"")</f>
        <v/>
      </c>
      <c r="G48" s="234"/>
      <c r="H48" s="235" t="str">
        <f>IF(ROW()&lt;=B$3,INDEX(FP!C:C,B$2+ROW()-1),"")</f>
        <v/>
      </c>
      <c r="I48" s="236" t="str">
        <f t="shared" si="3"/>
        <v/>
      </c>
      <c r="J48" s="236" t="str">
        <f t="shared" si="4"/>
        <v/>
      </c>
      <c r="K48" s="110" t="str">
        <f t="shared" si="2"/>
        <v/>
      </c>
      <c r="L48" s="101">
        <v>99</v>
      </c>
      <c r="M48" s="102" t="s">
        <v>334</v>
      </c>
      <c r="N48" s="103" t="s">
        <v>378</v>
      </c>
      <c r="O48" s="88"/>
      <c r="P48" s="88"/>
      <c r="Q48" s="88"/>
      <c r="R48" s="88"/>
      <c r="W48" s="88"/>
      <c r="X48" s="88"/>
      <c r="Y48" s="88"/>
    </row>
    <row r="49" spans="1:25" s="6" customFormat="1" ht="12" hidden="1" thickBot="1" x14ac:dyDescent="0.2">
      <c r="A49" s="235" t="str">
        <f>IF(ROW()&lt;=B$3,INDEX(FP!F:F,B$2+ROW()-1)&amp;" - "&amp;INDEX(FP!C:C,B$2+ROW()-1),"")</f>
        <v/>
      </c>
      <c r="B49" s="235"/>
      <c r="C49" s="240" t="str">
        <f>IF(ROW()&lt;=B$3,INDEX(FP!E:E,B$2+ROW()-1),"")</f>
        <v/>
      </c>
      <c r="D49" s="234" t="str">
        <f>IF(ROW()&lt;=B$3,INDEX(FP!F:F,B$2+ROW()-1),"")</f>
        <v/>
      </c>
      <c r="E49" s="234"/>
      <c r="F49" s="234" t="str">
        <f>IF(ROW()&lt;=B$3,INDEX(FP!G:G,B$2+ROW()-1),"")</f>
        <v/>
      </c>
      <c r="G49" s="234"/>
      <c r="H49" s="235" t="str">
        <f>IF(ROW()&lt;=B$3,INDEX(FP!C:C,B$2+ROW()-1),"")</f>
        <v/>
      </c>
      <c r="I49" s="236" t="str">
        <f t="shared" si="3"/>
        <v/>
      </c>
      <c r="J49" s="236"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35" t="str">
        <f>IF(ROW()&lt;=B$3,INDEX(FP!F:F,B$2+ROW()-1)&amp;" - "&amp;INDEX(FP!C:C,B$2+ROW()-1),"")</f>
        <v/>
      </c>
      <c r="B50" s="235"/>
      <c r="C50" s="240" t="str">
        <f>IF(ROW()&lt;=B$3,INDEX(FP!E:E,B$2+ROW()-1),"")</f>
        <v/>
      </c>
      <c r="D50" s="234" t="str">
        <f>IF(ROW()&lt;=B$3,INDEX(FP!F:F,B$2+ROW()-1),"")</f>
        <v/>
      </c>
      <c r="E50" s="234"/>
      <c r="F50" s="234" t="str">
        <f>IF(ROW()&lt;=B$3,INDEX(FP!G:G,B$2+ROW()-1),"")</f>
        <v/>
      </c>
      <c r="G50" s="234"/>
      <c r="H50" s="235" t="str">
        <f>IF(ROW()&lt;=B$3,INDEX(FP!C:C,B$2+ROW()-1),"")</f>
        <v/>
      </c>
      <c r="I50" s="236" t="str">
        <f t="shared" si="3"/>
        <v/>
      </c>
      <c r="J50" s="236" t="str">
        <f t="shared" si="4"/>
        <v/>
      </c>
      <c r="K50" s="110" t="str">
        <f t="shared" si="2"/>
        <v/>
      </c>
      <c r="L50" s="101">
        <v>99</v>
      </c>
      <c r="M50" s="96" t="s">
        <v>334</v>
      </c>
      <c r="N50" s="95" t="s">
        <v>378</v>
      </c>
      <c r="S50" s="88"/>
      <c r="T50" s="88"/>
      <c r="U50" s="88"/>
      <c r="V50" s="88"/>
      <c r="W50" s="88"/>
      <c r="X50" s="88"/>
      <c r="Y50" s="88"/>
    </row>
    <row r="51" spans="1:25" s="6" customFormat="1" ht="12" hidden="1" thickBot="1" x14ac:dyDescent="0.2">
      <c r="A51" s="235" t="str">
        <f>IF(ROW()&lt;=B$3,INDEX(FP!F:F,B$2+ROW()-1)&amp;" - "&amp;INDEX(FP!C:C,B$2+ROW()-1),"")</f>
        <v/>
      </c>
      <c r="B51" s="235"/>
      <c r="C51" s="240" t="str">
        <f>IF(ROW()&lt;=B$3,INDEX(FP!E:E,B$2+ROW()-1),"")</f>
        <v/>
      </c>
      <c r="D51" s="234" t="str">
        <f>IF(ROW()&lt;=B$3,INDEX(FP!F:F,B$2+ROW()-1),"")</f>
        <v/>
      </c>
      <c r="E51" s="234"/>
      <c r="F51" s="234" t="str">
        <f>IF(ROW()&lt;=B$3,INDEX(FP!G:G,B$2+ROW()-1),"")</f>
        <v/>
      </c>
      <c r="G51" s="234"/>
      <c r="H51" s="235" t="str">
        <f>IF(ROW()&lt;=B$3,INDEX(FP!C:C,B$2+ROW()-1),"")</f>
        <v/>
      </c>
      <c r="I51" s="236" t="str">
        <f t="shared" si="3"/>
        <v/>
      </c>
      <c r="J51" s="236"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35" t="str">
        <f>IF(ROW()&lt;=B$3,INDEX(FP!F:F,B$2+ROW()-1)&amp;" - "&amp;INDEX(FP!C:C,B$2+ROW()-1),"")</f>
        <v/>
      </c>
      <c r="B52" s="235"/>
      <c r="C52" s="240" t="str">
        <f>IF(ROW()&lt;=B$3,INDEX(FP!E:E,B$2+ROW()-1),"")</f>
        <v/>
      </c>
      <c r="D52" s="234" t="str">
        <f>IF(ROW()&lt;=B$3,INDEX(FP!F:F,B$2+ROW()-1),"")</f>
        <v/>
      </c>
      <c r="E52" s="234"/>
      <c r="F52" s="234" t="str">
        <f>IF(ROW()&lt;=B$3,INDEX(FP!G:G,B$2+ROW()-1),"")</f>
        <v/>
      </c>
      <c r="G52" s="234"/>
      <c r="H52" s="235" t="str">
        <f>IF(ROW()&lt;=B$3,INDEX(FP!C:C,B$2+ROW()-1),"")</f>
        <v/>
      </c>
      <c r="I52" s="236" t="str">
        <f t="shared" si="3"/>
        <v/>
      </c>
      <c r="J52" s="236" t="str">
        <f t="shared" si="4"/>
        <v/>
      </c>
      <c r="K52" s="110" t="str">
        <f t="shared" si="2"/>
        <v/>
      </c>
      <c r="L52" s="101">
        <v>99</v>
      </c>
      <c r="M52" s="102" t="s">
        <v>334</v>
      </c>
      <c r="N52" s="103" t="s">
        <v>378</v>
      </c>
      <c r="O52" s="88"/>
      <c r="P52" s="88"/>
      <c r="Q52" s="88"/>
      <c r="R52" s="88"/>
      <c r="S52" s="88"/>
      <c r="T52" s="88"/>
      <c r="U52" s="88"/>
      <c r="V52" s="88"/>
      <c r="W52" s="88"/>
      <c r="X52" s="88"/>
      <c r="Y52" s="88"/>
    </row>
    <row r="53" spans="1:25" s="6" customFormat="1" ht="12" hidden="1" thickBot="1" x14ac:dyDescent="0.2">
      <c r="A53" s="235" t="str">
        <f>IF(ROW()&lt;=B$3,INDEX(FP!F:F,B$2+ROW()-1)&amp;" - "&amp;INDEX(FP!C:C,B$2+ROW()-1),"")</f>
        <v/>
      </c>
      <c r="B53" s="235"/>
      <c r="C53" s="240" t="str">
        <f>IF(ROW()&lt;=B$3,INDEX(FP!E:E,B$2+ROW()-1),"")</f>
        <v/>
      </c>
      <c r="D53" s="234" t="str">
        <f>IF(ROW()&lt;=B$3,INDEX(FP!F:F,B$2+ROW()-1),"")</f>
        <v/>
      </c>
      <c r="E53" s="234"/>
      <c r="F53" s="234" t="str">
        <f>IF(ROW()&lt;=B$3,INDEX(FP!G:G,B$2+ROW()-1),"")</f>
        <v/>
      </c>
      <c r="G53" s="234"/>
      <c r="H53" s="235" t="str">
        <f>IF(ROW()&lt;=B$3,INDEX(FP!C:C,B$2+ROW()-1),"")</f>
        <v/>
      </c>
      <c r="I53" s="236" t="str">
        <f t="shared" si="3"/>
        <v/>
      </c>
      <c r="J53" s="236"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35" t="str">
        <f>IF(ROW()&lt;=B$3,INDEX(FP!F:F,B$2+ROW()-1)&amp;" - "&amp;INDEX(FP!C:C,B$2+ROW()-1),"")</f>
        <v/>
      </c>
      <c r="B54" s="235"/>
      <c r="C54" s="240" t="str">
        <f>IF(ROW()&lt;=B$3,INDEX(FP!E:E,B$2+ROW()-1),"")</f>
        <v/>
      </c>
      <c r="D54" s="234" t="str">
        <f>IF(ROW()&lt;=B$3,INDEX(FP!F:F,B$2+ROW()-1),"")</f>
        <v/>
      </c>
      <c r="E54" s="234"/>
      <c r="F54" s="234" t="str">
        <f>IF(ROW()&lt;=B$3,INDEX(FP!G:G,B$2+ROW()-1),"")</f>
        <v/>
      </c>
      <c r="G54" s="234"/>
      <c r="H54" s="235" t="str">
        <f>IF(ROW()&lt;=B$3,INDEX(FP!C:C,B$2+ROW()-1),"")</f>
        <v/>
      </c>
      <c r="I54" s="236" t="str">
        <f t="shared" si="3"/>
        <v/>
      </c>
      <c r="J54" s="236" t="str">
        <f t="shared" si="4"/>
        <v/>
      </c>
      <c r="K54" s="110" t="str">
        <f t="shared" si="2"/>
        <v/>
      </c>
      <c r="L54" s="101">
        <v>99</v>
      </c>
      <c r="M54" s="96" t="s">
        <v>334</v>
      </c>
      <c r="N54" s="95" t="s">
        <v>378</v>
      </c>
      <c r="O54" s="88"/>
      <c r="P54" s="88"/>
      <c r="Q54" s="88"/>
      <c r="R54" s="88"/>
      <c r="S54" s="88"/>
      <c r="T54" s="88"/>
      <c r="U54" s="88"/>
      <c r="V54" s="88"/>
      <c r="W54" s="88"/>
      <c r="X54" s="88"/>
      <c r="Y54" s="88"/>
    </row>
    <row r="55" spans="1:25" s="6" customFormat="1" ht="12" hidden="1" thickBot="1" x14ac:dyDescent="0.2">
      <c r="A55" s="235" t="str">
        <f>IF(ROW()&lt;=B$3,INDEX(FP!F:F,B$2+ROW()-1)&amp;" - "&amp;INDEX(FP!C:C,B$2+ROW()-1),"")</f>
        <v/>
      </c>
      <c r="B55" s="235"/>
      <c r="C55" s="240" t="str">
        <f>IF(ROW()&lt;=B$3,INDEX(FP!E:E,B$2+ROW()-1),"")</f>
        <v/>
      </c>
      <c r="D55" s="234" t="str">
        <f>IF(ROW()&lt;=B$3,INDEX(FP!F:F,B$2+ROW()-1),"")</f>
        <v/>
      </c>
      <c r="E55" s="234"/>
      <c r="F55" s="234" t="str">
        <f>IF(ROW()&lt;=B$3,INDEX(FP!G:G,B$2+ROW()-1),"")</f>
        <v/>
      </c>
      <c r="G55" s="234"/>
      <c r="H55" s="235" t="str">
        <f>IF(ROW()&lt;=B$3,INDEX(FP!C:C,B$2+ROW()-1),"")</f>
        <v/>
      </c>
      <c r="I55" s="236" t="str">
        <f t="shared" si="3"/>
        <v/>
      </c>
      <c r="J55" s="236"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35" t="str">
        <f>IF(ROW()&lt;=B$3,INDEX(FP!F:F,B$2+ROW()-1)&amp;" - "&amp;INDEX(FP!C:C,B$2+ROW()-1),"")</f>
        <v/>
      </c>
      <c r="B56" s="235"/>
      <c r="C56" s="240" t="str">
        <f>IF(ROW()&lt;=B$3,INDEX(FP!E:E,B$2+ROW()-1),"")</f>
        <v/>
      </c>
      <c r="D56" s="234" t="str">
        <f>IF(ROW()&lt;=B$3,INDEX(FP!F:F,B$2+ROW()-1),"")</f>
        <v/>
      </c>
      <c r="E56" s="234"/>
      <c r="F56" s="234" t="str">
        <f>IF(ROW()&lt;=B$3,INDEX(FP!G:G,B$2+ROW()-1),"")</f>
        <v/>
      </c>
      <c r="G56" s="234"/>
      <c r="H56" s="235" t="str">
        <f>IF(ROW()&lt;=B$3,INDEX(FP!C:C,B$2+ROW()-1),"")</f>
        <v/>
      </c>
      <c r="I56" s="236" t="str">
        <f t="shared" si="3"/>
        <v/>
      </c>
      <c r="J56" s="236" t="str">
        <f t="shared" si="4"/>
        <v/>
      </c>
      <c r="K56" s="110" t="str">
        <f t="shared" si="2"/>
        <v/>
      </c>
      <c r="L56" s="101">
        <v>99</v>
      </c>
      <c r="M56" s="102" t="s">
        <v>334</v>
      </c>
      <c r="N56" s="103" t="s">
        <v>378</v>
      </c>
      <c r="O56" s="88"/>
      <c r="P56" s="88"/>
      <c r="Q56" s="88"/>
      <c r="R56" s="88"/>
      <c r="S56" s="88"/>
      <c r="T56" s="88"/>
      <c r="U56" s="88"/>
      <c r="V56" s="88"/>
      <c r="W56" s="88"/>
      <c r="X56" s="88"/>
      <c r="Y56" s="88"/>
    </row>
    <row r="57" spans="1:25" s="6" customFormat="1" ht="12" hidden="1" thickBot="1" x14ac:dyDescent="0.2">
      <c r="A57" s="235" t="str">
        <f>IF(ROW()&lt;=B$3,INDEX(FP!F:F,B$2+ROW()-1)&amp;" - "&amp;INDEX(FP!C:C,B$2+ROW()-1),"")</f>
        <v/>
      </c>
      <c r="B57" s="235"/>
      <c r="C57" s="240" t="str">
        <f>IF(ROW()&lt;=B$3,INDEX(FP!E:E,B$2+ROW()-1),"")</f>
        <v/>
      </c>
      <c r="D57" s="234" t="str">
        <f>IF(ROW()&lt;=B$3,INDEX(FP!F:F,B$2+ROW()-1),"")</f>
        <v/>
      </c>
      <c r="E57" s="234"/>
      <c r="F57" s="234" t="str">
        <f>IF(ROW()&lt;=B$3,INDEX(FP!G:G,B$2+ROW()-1),"")</f>
        <v/>
      </c>
      <c r="G57" s="234"/>
      <c r="H57" s="235" t="str">
        <f>IF(ROW()&lt;=B$3,INDEX(FP!C:C,B$2+ROW()-1),"")</f>
        <v/>
      </c>
      <c r="I57" s="236" t="str">
        <f t="shared" si="3"/>
        <v/>
      </c>
      <c r="J57" s="236"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35" t="str">
        <f>IF(ROW()&lt;=B$3,INDEX(FP!F:F,B$2+ROW()-1)&amp;" - "&amp;INDEX(FP!C:C,B$2+ROW()-1),"")</f>
        <v/>
      </c>
      <c r="B58" s="235"/>
      <c r="C58" s="240" t="str">
        <f>IF(ROW()&lt;=B$3,INDEX(FP!E:E,B$2+ROW()-1),"")</f>
        <v/>
      </c>
      <c r="D58" s="234" t="str">
        <f>IF(ROW()&lt;=B$3,INDEX(FP!F:F,B$2+ROW()-1),"")</f>
        <v/>
      </c>
      <c r="E58" s="234"/>
      <c r="F58" s="234" t="str">
        <f>IF(ROW()&lt;=B$3,INDEX(FP!G:G,B$2+ROW()-1),"")</f>
        <v/>
      </c>
      <c r="G58" s="234"/>
      <c r="H58" s="235" t="str">
        <f>IF(ROW()&lt;=B$3,INDEX(FP!C:C,B$2+ROW()-1),"")</f>
        <v/>
      </c>
      <c r="I58" s="236" t="str">
        <f t="shared" si="3"/>
        <v/>
      </c>
      <c r="J58" s="236" t="str">
        <f t="shared" si="4"/>
        <v/>
      </c>
      <c r="K58" s="110" t="str">
        <f t="shared" si="2"/>
        <v/>
      </c>
      <c r="L58" s="101">
        <v>99</v>
      </c>
      <c r="M58" s="96" t="s">
        <v>334</v>
      </c>
      <c r="N58" s="95" t="s">
        <v>378</v>
      </c>
      <c r="O58" s="88"/>
      <c r="P58" s="88"/>
      <c r="Q58" s="88"/>
      <c r="R58" s="88"/>
      <c r="S58" s="88"/>
      <c r="T58" s="88"/>
      <c r="U58" s="88"/>
      <c r="V58" s="88"/>
      <c r="W58" s="88"/>
      <c r="X58" s="88"/>
      <c r="Y58" s="88"/>
    </row>
    <row r="59" spans="1:25" s="6" customFormat="1" ht="12" hidden="1" thickBot="1" x14ac:dyDescent="0.2">
      <c r="A59" s="235" t="str">
        <f>IF(ROW()&lt;=B$3,INDEX(FP!F:F,B$2+ROW()-1)&amp;" - "&amp;INDEX(FP!C:C,B$2+ROW()-1),"")</f>
        <v/>
      </c>
      <c r="B59" s="235"/>
      <c r="C59" s="240" t="str">
        <f>IF(ROW()&lt;=B$3,INDEX(FP!E:E,B$2+ROW()-1),"")</f>
        <v/>
      </c>
      <c r="D59" s="234" t="str">
        <f>IF(ROW()&lt;=B$3,INDEX(FP!F:F,B$2+ROW()-1),"")</f>
        <v/>
      </c>
      <c r="E59" s="234"/>
      <c r="F59" s="234" t="str">
        <f>IF(ROW()&lt;=B$3,INDEX(FP!G:G,B$2+ROW()-1),"")</f>
        <v/>
      </c>
      <c r="G59" s="234"/>
      <c r="H59" s="235" t="str">
        <f>IF(ROW()&lt;=B$3,INDEX(FP!C:C,B$2+ROW()-1),"")</f>
        <v/>
      </c>
      <c r="I59" s="236" t="str">
        <f t="shared" si="3"/>
        <v/>
      </c>
      <c r="J59" s="236"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35" t="str">
        <f>IF(ROW()&lt;=B$3,INDEX(FP!F:F,B$2+ROW()-1)&amp;" - "&amp;INDEX(FP!C:C,B$2+ROW()-1),"")</f>
        <v/>
      </c>
      <c r="B60" s="235"/>
      <c r="C60" s="240" t="str">
        <f>IF(ROW()&lt;=B$3,INDEX(FP!E:E,B$2+ROW()-1),"")</f>
        <v/>
      </c>
      <c r="D60" s="234" t="str">
        <f>IF(ROW()&lt;=B$3,INDEX(FP!F:F,B$2+ROW()-1),"")</f>
        <v/>
      </c>
      <c r="E60" s="234"/>
      <c r="F60" s="234" t="str">
        <f>IF(ROW()&lt;=B$3,INDEX(FP!G:G,B$2+ROW()-1),"")</f>
        <v/>
      </c>
      <c r="G60" s="234"/>
      <c r="H60" s="235" t="str">
        <f>IF(ROW()&lt;=B$3,INDEX(FP!C:C,B$2+ROW()-1),"")</f>
        <v/>
      </c>
      <c r="I60" s="236" t="str">
        <f t="shared" si="3"/>
        <v/>
      </c>
      <c r="J60" s="236" t="str">
        <f t="shared" si="4"/>
        <v/>
      </c>
      <c r="K60" s="110" t="str">
        <f t="shared" si="2"/>
        <v/>
      </c>
      <c r="L60" s="101">
        <v>99</v>
      </c>
      <c r="M60" s="102" t="s">
        <v>334</v>
      </c>
      <c r="N60" s="103" t="s">
        <v>378</v>
      </c>
      <c r="O60" s="88"/>
      <c r="P60" s="88"/>
      <c r="Q60" s="88"/>
      <c r="R60" s="88"/>
      <c r="S60" s="88"/>
      <c r="T60" s="88"/>
      <c r="U60" s="88"/>
      <c r="V60" s="88"/>
      <c r="W60" s="88"/>
      <c r="X60" s="88"/>
      <c r="Y60" s="88"/>
    </row>
    <row r="61" spans="1:25" s="6" customFormat="1" ht="12" hidden="1" thickBot="1" x14ac:dyDescent="0.2">
      <c r="A61" s="235" t="str">
        <f>IF(ROW()&lt;=B$3,INDEX(FP!F:F,B$2+ROW()-1)&amp;" - "&amp;INDEX(FP!C:C,B$2+ROW()-1),"")</f>
        <v/>
      </c>
      <c r="B61" s="235"/>
      <c r="C61" s="240" t="str">
        <f>IF(ROW()&lt;=B$3,INDEX(FP!E:E,B$2+ROW()-1),"")</f>
        <v/>
      </c>
      <c r="D61" s="234" t="str">
        <f>IF(ROW()&lt;=B$3,INDEX(FP!F:F,B$2+ROW()-1),"")</f>
        <v/>
      </c>
      <c r="E61" s="234"/>
      <c r="F61" s="234" t="str">
        <f>IF(ROW()&lt;=B$3,INDEX(FP!G:G,B$2+ROW()-1),"")</f>
        <v/>
      </c>
      <c r="G61" s="234"/>
      <c r="H61" s="235" t="str">
        <f>IF(ROW()&lt;=B$3,INDEX(FP!C:C,B$2+ROW()-1),"")</f>
        <v/>
      </c>
      <c r="I61" s="236" t="str">
        <f t="shared" si="3"/>
        <v/>
      </c>
      <c r="J61" s="236"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35" t="str">
        <f>IF(ROW()&lt;=B$3,INDEX(FP!F:F,B$2+ROW()-1)&amp;" - "&amp;INDEX(FP!C:C,B$2+ROW()-1),"")</f>
        <v/>
      </c>
      <c r="B62" s="235"/>
      <c r="C62" s="240" t="str">
        <f>IF(ROW()&lt;=B$3,INDEX(FP!E:E,B$2+ROW()-1),"")</f>
        <v/>
      </c>
      <c r="D62" s="234" t="str">
        <f>IF(ROW()&lt;=B$3,INDEX(FP!F:F,B$2+ROW()-1),"")</f>
        <v/>
      </c>
      <c r="E62" s="234"/>
      <c r="F62" s="234" t="str">
        <f>IF(ROW()&lt;=B$3,INDEX(FP!G:G,B$2+ROW()-1),"")</f>
        <v/>
      </c>
      <c r="G62" s="234"/>
      <c r="H62" s="235" t="str">
        <f>IF(ROW()&lt;=B$3,INDEX(FP!C:C,B$2+ROW()-1),"")</f>
        <v/>
      </c>
      <c r="I62" s="236" t="str">
        <f t="shared" si="3"/>
        <v/>
      </c>
      <c r="J62" s="236" t="str">
        <f t="shared" si="4"/>
        <v/>
      </c>
      <c r="K62" s="110" t="str">
        <f t="shared" si="2"/>
        <v/>
      </c>
      <c r="L62" s="101">
        <v>99</v>
      </c>
      <c r="M62" s="96" t="s">
        <v>334</v>
      </c>
      <c r="N62" s="95" t="s">
        <v>378</v>
      </c>
      <c r="O62" s="88"/>
      <c r="P62" s="88"/>
      <c r="Q62" s="88"/>
      <c r="R62" s="88"/>
      <c r="S62" s="88"/>
      <c r="T62" s="88"/>
      <c r="U62" s="88"/>
      <c r="V62" s="88"/>
      <c r="W62" s="88"/>
      <c r="X62" s="88"/>
      <c r="Y62" s="88"/>
    </row>
    <row r="63" spans="1:25" s="6" customFormat="1" ht="12" hidden="1" thickBot="1" x14ac:dyDescent="0.2">
      <c r="A63" s="235" t="str">
        <f>IF(ROW()&lt;=B$3,INDEX(FP!F:F,B$2+ROW()-1)&amp;" - "&amp;INDEX(FP!C:C,B$2+ROW()-1),"")</f>
        <v/>
      </c>
      <c r="B63" s="235"/>
      <c r="C63" s="240" t="str">
        <f>IF(ROW()&lt;=B$3,INDEX(FP!E:E,B$2+ROW()-1),"")</f>
        <v/>
      </c>
      <c r="D63" s="234" t="str">
        <f>IF(ROW()&lt;=B$3,INDEX(FP!F:F,B$2+ROW()-1),"")</f>
        <v/>
      </c>
      <c r="E63" s="234"/>
      <c r="F63" s="234" t="str">
        <f>IF(ROW()&lt;=B$3,INDEX(FP!G:G,B$2+ROW()-1),"")</f>
        <v/>
      </c>
      <c r="G63" s="234"/>
      <c r="H63" s="235" t="str">
        <f>IF(ROW()&lt;=B$3,INDEX(FP!C:C,B$2+ROW()-1),"")</f>
        <v/>
      </c>
      <c r="I63" s="236" t="str">
        <f t="shared" si="3"/>
        <v/>
      </c>
      <c r="J63" s="236"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35" t="str">
        <f>IF(ROW()&lt;=B$3,INDEX(FP!F:F,B$2+ROW()-1)&amp;" - "&amp;INDEX(FP!C:C,B$2+ROW()-1),"")</f>
        <v/>
      </c>
      <c r="B64" s="235"/>
      <c r="C64" s="240" t="str">
        <f>IF(ROW()&lt;=B$3,INDEX(FP!E:E,B$2+ROW()-1),"")</f>
        <v/>
      </c>
      <c r="D64" s="234" t="str">
        <f>IF(ROW()&lt;=B$3,INDEX(FP!F:F,B$2+ROW()-1),"")</f>
        <v/>
      </c>
      <c r="E64" s="234"/>
      <c r="F64" s="234" t="str">
        <f>IF(ROW()&lt;=B$3,INDEX(FP!G:G,B$2+ROW()-1),"")</f>
        <v/>
      </c>
      <c r="G64" s="234"/>
      <c r="H64" s="235" t="str">
        <f>IF(ROW()&lt;=B$3,INDEX(FP!C:C,B$2+ROW()-1),"")</f>
        <v/>
      </c>
      <c r="I64" s="236" t="str">
        <f t="shared" si="3"/>
        <v/>
      </c>
      <c r="J64" s="236" t="str">
        <f t="shared" si="4"/>
        <v/>
      </c>
      <c r="K64" s="110" t="str">
        <f t="shared" si="2"/>
        <v/>
      </c>
      <c r="L64" s="101">
        <v>99</v>
      </c>
      <c r="M64" s="102" t="s">
        <v>334</v>
      </c>
      <c r="N64" s="103" t="s">
        <v>378</v>
      </c>
      <c r="O64" s="88"/>
      <c r="P64" s="88"/>
      <c r="Q64" s="88"/>
      <c r="R64" s="88"/>
      <c r="S64" s="88"/>
      <c r="T64" s="88"/>
      <c r="U64" s="88"/>
      <c r="V64" s="88"/>
      <c r="W64" s="88"/>
      <c r="X64" s="88"/>
      <c r="Y64" s="88"/>
    </row>
    <row r="65" spans="1:25" s="6" customFormat="1" ht="12" hidden="1" thickBot="1" x14ac:dyDescent="0.2">
      <c r="A65" s="235" t="str">
        <f>IF(ROW()&lt;=B$3,INDEX(FP!F:F,B$2+ROW()-1)&amp;" - "&amp;INDEX(FP!C:C,B$2+ROW()-1),"")</f>
        <v/>
      </c>
      <c r="B65" s="235"/>
      <c r="C65" s="240" t="str">
        <f>IF(ROW()&lt;=B$3,INDEX(FP!E:E,B$2+ROW()-1),"")</f>
        <v/>
      </c>
      <c r="D65" s="234" t="str">
        <f>IF(ROW()&lt;=B$3,INDEX(FP!F:F,B$2+ROW()-1),"")</f>
        <v/>
      </c>
      <c r="E65" s="234"/>
      <c r="F65" s="234" t="str">
        <f>IF(ROW()&lt;=B$3,INDEX(FP!G:G,B$2+ROW()-1),"")</f>
        <v/>
      </c>
      <c r="G65" s="234"/>
      <c r="H65" s="235" t="str">
        <f>IF(ROW()&lt;=B$3,INDEX(FP!C:C,B$2+ROW()-1),"")</f>
        <v/>
      </c>
      <c r="I65" s="236" t="str">
        <f t="shared" si="3"/>
        <v/>
      </c>
      <c r="J65" s="236"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35" t="str">
        <f>IF(ROW()&lt;=B$3,INDEX(FP!F:F,B$2+ROW()-1)&amp;" - "&amp;INDEX(FP!C:C,B$2+ROW()-1),"")</f>
        <v/>
      </c>
      <c r="B66" s="235"/>
      <c r="C66" s="240" t="str">
        <f>IF(ROW()&lt;=B$3,INDEX(FP!E:E,B$2+ROW()-1),"")</f>
        <v/>
      </c>
      <c r="D66" s="234" t="str">
        <f>IF(ROW()&lt;=B$3,INDEX(FP!F:F,B$2+ROW()-1),"")</f>
        <v/>
      </c>
      <c r="E66" s="234"/>
      <c r="F66" s="234" t="str">
        <f>IF(ROW()&lt;=B$3,INDEX(FP!G:G,B$2+ROW()-1),"")</f>
        <v/>
      </c>
      <c r="G66" s="234"/>
      <c r="H66" s="235" t="str">
        <f>IF(ROW()&lt;=B$3,INDEX(FP!C:C,B$2+ROW()-1),"")</f>
        <v/>
      </c>
      <c r="I66" s="236" t="str">
        <f t="shared" si="3"/>
        <v/>
      </c>
      <c r="J66" s="236" t="str">
        <f t="shared" si="5"/>
        <v/>
      </c>
      <c r="K66" s="110" t="str">
        <f t="shared" si="2"/>
        <v/>
      </c>
      <c r="L66" s="101">
        <v>99</v>
      </c>
      <c r="M66" s="96" t="s">
        <v>334</v>
      </c>
      <c r="N66" s="95" t="s">
        <v>378</v>
      </c>
      <c r="O66" s="88"/>
      <c r="P66" s="88"/>
      <c r="Q66" s="88"/>
      <c r="R66" s="88"/>
      <c r="S66" s="88"/>
      <c r="T66" s="88"/>
      <c r="U66" s="88"/>
      <c r="V66" s="88"/>
      <c r="W66" s="88"/>
      <c r="X66" s="88"/>
      <c r="Y66" s="88"/>
    </row>
    <row r="67" spans="1:25" s="6" customFormat="1" ht="12" hidden="1" thickBot="1" x14ac:dyDescent="0.2">
      <c r="A67" s="235" t="str">
        <f>IF(ROW()&lt;=B$3,INDEX(FP!F:F,B$2+ROW()-1)&amp;" - "&amp;INDEX(FP!C:C,B$2+ROW()-1),"")</f>
        <v/>
      </c>
      <c r="B67" s="235"/>
      <c r="C67" s="240" t="str">
        <f>IF(ROW()&lt;=B$3,INDEX(FP!E:E,B$2+ROW()-1),"")</f>
        <v/>
      </c>
      <c r="D67" s="234" t="str">
        <f>IF(ROW()&lt;=B$3,INDEX(FP!F:F,B$2+ROW()-1),"")</f>
        <v/>
      </c>
      <c r="E67" s="234"/>
      <c r="F67" s="234" t="str">
        <f>IF(ROW()&lt;=B$3,INDEX(FP!G:G,B$2+ROW()-1),"")</f>
        <v/>
      </c>
      <c r="G67" s="234"/>
      <c r="H67" s="235" t="str">
        <f>IF(ROW()&lt;=B$3,INDEX(FP!C:C,B$2+ROW()-1),"")</f>
        <v/>
      </c>
      <c r="I67" s="236" t="str">
        <f t="shared" si="3"/>
        <v/>
      </c>
      <c r="J67" s="236"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35" t="str">
        <f>IF(ROW()&lt;=B$3,INDEX(FP!F:F,B$2+ROW()-1)&amp;" - "&amp;INDEX(FP!C:C,B$2+ROW()-1),"")</f>
        <v/>
      </c>
      <c r="B68" s="235"/>
      <c r="C68" s="240" t="str">
        <f>IF(ROW()&lt;=B$3,INDEX(FP!E:E,B$2+ROW()-1),"")</f>
        <v/>
      </c>
      <c r="D68" s="234" t="str">
        <f>IF(ROW()&lt;=B$3,INDEX(FP!F:F,B$2+ROW()-1),"")</f>
        <v/>
      </c>
      <c r="E68" s="234"/>
      <c r="F68" s="234" t="str">
        <f>IF(ROW()&lt;=B$3,INDEX(FP!G:G,B$2+ROW()-1),"")</f>
        <v/>
      </c>
      <c r="G68" s="234"/>
      <c r="H68" s="235" t="str">
        <f>IF(ROW()&lt;=B$3,INDEX(FP!C:C,B$2+ROW()-1),"")</f>
        <v/>
      </c>
      <c r="I68" s="236" t="str">
        <f t="shared" si="3"/>
        <v/>
      </c>
      <c r="J68" s="236" t="str">
        <f t="shared" si="5"/>
        <v/>
      </c>
      <c r="K68" s="110" t="str">
        <f t="shared" si="6"/>
        <v/>
      </c>
      <c r="L68" s="101">
        <v>99</v>
      </c>
      <c r="M68" s="102" t="s">
        <v>334</v>
      </c>
      <c r="N68" s="103" t="s">
        <v>378</v>
      </c>
      <c r="O68" s="88"/>
      <c r="P68" s="88"/>
      <c r="Q68" s="88"/>
      <c r="R68" s="88"/>
      <c r="S68" s="88"/>
      <c r="T68" s="88"/>
      <c r="U68" s="88"/>
      <c r="V68" s="88"/>
      <c r="W68" s="88"/>
      <c r="X68" s="88"/>
      <c r="Y68" s="88"/>
    </row>
    <row r="69" spans="1:25" s="6" customFormat="1" ht="12" hidden="1" thickBot="1" x14ac:dyDescent="0.2">
      <c r="A69" s="235" t="str">
        <f>IF(ROW()&lt;=B$3,INDEX(FP!F:F,B$2+ROW()-1)&amp;" - "&amp;INDEX(FP!C:C,B$2+ROW()-1),"")</f>
        <v/>
      </c>
      <c r="B69" s="235"/>
      <c r="C69" s="240" t="str">
        <f>IF(ROW()&lt;=B$3,INDEX(FP!E:E,B$2+ROW()-1),"")</f>
        <v/>
      </c>
      <c r="D69" s="234" t="str">
        <f>IF(ROW()&lt;=B$3,INDEX(FP!F:F,B$2+ROW()-1),"")</f>
        <v/>
      </c>
      <c r="E69" s="234"/>
      <c r="F69" s="234" t="str">
        <f>IF(ROW()&lt;=B$3,INDEX(FP!G:G,B$2+ROW()-1),"")</f>
        <v/>
      </c>
      <c r="G69" s="234"/>
      <c r="H69" s="235" t="str">
        <f>IF(ROW()&lt;=B$3,INDEX(FP!C:C,B$2+ROW()-1),"")</f>
        <v/>
      </c>
      <c r="I69" s="236" t="str">
        <f t="shared" si="3"/>
        <v/>
      </c>
      <c r="J69" s="236"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
      <c r="A70" s="235" t="str">
        <f>IF(ROW()&lt;=B$3,INDEX(FP!F:F,B$2+ROW()-1)&amp;" - "&amp;INDEX(FP!C:C,B$2+ROW()-1),"")</f>
        <v/>
      </c>
      <c r="B70" s="235"/>
      <c r="C70" s="240" t="str">
        <f>IF(ROW()&lt;=B$3,INDEX(FP!E:E,B$2+ROW()-1),"")</f>
        <v/>
      </c>
      <c r="D70" s="234" t="str">
        <f>IF(ROW()&lt;=B$3,INDEX(FP!F:F,B$2+ROW()-1),"")</f>
        <v/>
      </c>
      <c r="E70" s="234"/>
      <c r="F70" s="234" t="str">
        <f>IF(ROW()&lt;=B$3,INDEX(FP!G:G,B$2+ROW()-1),"")</f>
        <v/>
      </c>
      <c r="G70" s="234"/>
      <c r="H70" s="235" t="str">
        <f>IF(ROW()&lt;=B$3,INDEX(FP!C:C,B$2+ROW()-1),"")</f>
        <v/>
      </c>
      <c r="I70" s="236" t="str">
        <f t="shared" si="3"/>
        <v/>
      </c>
      <c r="J70" s="236" t="str">
        <f t="shared" si="5"/>
        <v/>
      </c>
      <c r="K70" s="110" t="str">
        <f t="shared" si="6"/>
        <v/>
      </c>
      <c r="L70" s="101">
        <v>99</v>
      </c>
      <c r="M70" s="96" t="s">
        <v>334</v>
      </c>
      <c r="N70" s="95" t="s">
        <v>378</v>
      </c>
      <c r="O70" s="88"/>
      <c r="P70" s="88"/>
      <c r="Q70" s="88"/>
      <c r="R70" s="88"/>
      <c r="S70" s="88"/>
      <c r="T70" s="88"/>
      <c r="U70" s="88"/>
      <c r="V70" s="88"/>
      <c r="W70" s="88"/>
      <c r="X70" s="88"/>
      <c r="Y70" s="88"/>
    </row>
    <row r="71" spans="1:25" s="6" customFormat="1" ht="12" hidden="1" thickBot="1" x14ac:dyDescent="0.2">
      <c r="A71" s="235" t="str">
        <f>IF(ROW()&lt;=B$3,INDEX(FP!F:F,B$2+ROW()-1)&amp;" - "&amp;INDEX(FP!C:C,B$2+ROW()-1),"")</f>
        <v/>
      </c>
      <c r="B71" s="235"/>
      <c r="C71" s="240" t="str">
        <f>IF(ROW()&lt;=B$3,INDEX(FP!E:E,B$2+ROW()-1),"")</f>
        <v/>
      </c>
      <c r="D71" s="234" t="str">
        <f>IF(ROW()&lt;=B$3,INDEX(FP!F:F,B$2+ROW()-1),"")</f>
        <v/>
      </c>
      <c r="E71" s="234"/>
      <c r="F71" s="234" t="str">
        <f>IF(ROW()&lt;=B$3,INDEX(FP!G:G,B$2+ROW()-1),"")</f>
        <v/>
      </c>
      <c r="G71" s="234"/>
      <c r="H71" s="235" t="str">
        <f>IF(ROW()&lt;=B$3,INDEX(FP!C:C,B$2+ROW()-1),"")</f>
        <v/>
      </c>
      <c r="I71" s="236" t="str">
        <f t="shared" ref="I71:I94" si="7">IF(ROW()&lt;=B$3,SUMIF(A$107:A$10042,A71,I$107:I$10042),"")</f>
        <v/>
      </c>
      <c r="J71" s="236"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
      <c r="A72" s="235" t="str">
        <f>IF(ROW()&lt;=B$3,INDEX(FP!F:F,B$2+ROW()-1)&amp;" - "&amp;INDEX(FP!C:C,B$2+ROW()-1),"")</f>
        <v/>
      </c>
      <c r="B72" s="235"/>
      <c r="C72" s="240" t="str">
        <f>IF(ROW()&lt;=B$3,INDEX(FP!E:E,B$2+ROW()-1),"")</f>
        <v/>
      </c>
      <c r="D72" s="234" t="str">
        <f>IF(ROW()&lt;=B$3,INDEX(FP!F:F,B$2+ROW()-1),"")</f>
        <v/>
      </c>
      <c r="E72" s="234"/>
      <c r="F72" s="234" t="str">
        <f>IF(ROW()&lt;=B$3,INDEX(FP!G:G,B$2+ROW()-1),"")</f>
        <v/>
      </c>
      <c r="G72" s="234"/>
      <c r="H72" s="235" t="str">
        <f>IF(ROW()&lt;=B$3,INDEX(FP!C:C,B$2+ROW()-1),"")</f>
        <v/>
      </c>
      <c r="I72" s="236" t="str">
        <f t="shared" si="7"/>
        <v/>
      </c>
      <c r="J72" s="236" t="str">
        <f t="shared" si="5"/>
        <v/>
      </c>
      <c r="K72" s="110" t="str">
        <f t="shared" si="6"/>
        <v/>
      </c>
      <c r="L72" s="101">
        <v>99</v>
      </c>
      <c r="M72" s="102" t="s">
        <v>334</v>
      </c>
      <c r="N72" s="103" t="s">
        <v>378</v>
      </c>
      <c r="O72" s="88"/>
      <c r="P72" s="88"/>
      <c r="Q72" s="88"/>
      <c r="R72" s="88"/>
      <c r="S72" s="88"/>
      <c r="T72" s="88"/>
      <c r="U72" s="88"/>
      <c r="V72" s="88"/>
      <c r="W72" s="88"/>
      <c r="X72" s="88"/>
      <c r="Y72" s="88"/>
    </row>
    <row r="73" spans="1:25" s="6" customFormat="1" ht="12" hidden="1" thickBot="1" x14ac:dyDescent="0.2">
      <c r="A73" s="235" t="str">
        <f>IF(ROW()&lt;=B$3,INDEX(FP!F:F,B$2+ROW()-1)&amp;" - "&amp;INDEX(FP!C:C,B$2+ROW()-1),"")</f>
        <v/>
      </c>
      <c r="B73" s="235"/>
      <c r="C73" s="240" t="str">
        <f>IF(ROW()&lt;=B$3,INDEX(FP!E:E,B$2+ROW()-1),"")</f>
        <v/>
      </c>
      <c r="D73" s="234" t="str">
        <f>IF(ROW()&lt;=B$3,INDEX(FP!F:F,B$2+ROW()-1),"")</f>
        <v/>
      </c>
      <c r="E73" s="234"/>
      <c r="F73" s="234" t="str">
        <f>IF(ROW()&lt;=B$3,INDEX(FP!G:G,B$2+ROW()-1),"")</f>
        <v/>
      </c>
      <c r="G73" s="234"/>
      <c r="H73" s="235" t="str">
        <f>IF(ROW()&lt;=B$3,INDEX(FP!C:C,B$2+ROW()-1),"")</f>
        <v/>
      </c>
      <c r="I73" s="236" t="str">
        <f t="shared" si="7"/>
        <v/>
      </c>
      <c r="J73" s="236"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
      <c r="A74" s="235" t="str">
        <f>IF(ROW()&lt;=B$3,INDEX(FP!F:F,B$2+ROW()-1)&amp;" - "&amp;INDEX(FP!C:C,B$2+ROW()-1),"")</f>
        <v/>
      </c>
      <c r="B74" s="235"/>
      <c r="C74" s="240" t="str">
        <f>IF(ROW()&lt;=B$3,INDEX(FP!E:E,B$2+ROW()-1),"")</f>
        <v/>
      </c>
      <c r="D74" s="234" t="str">
        <f>IF(ROW()&lt;=B$3,INDEX(FP!F:F,B$2+ROW()-1),"")</f>
        <v/>
      </c>
      <c r="E74" s="234"/>
      <c r="F74" s="234" t="str">
        <f>IF(ROW()&lt;=B$3,INDEX(FP!G:G,B$2+ROW()-1),"")</f>
        <v/>
      </c>
      <c r="G74" s="234"/>
      <c r="H74" s="235" t="str">
        <f>IF(ROW()&lt;=B$3,INDEX(FP!C:C,B$2+ROW()-1),"")</f>
        <v/>
      </c>
      <c r="I74" s="236" t="str">
        <f t="shared" si="7"/>
        <v/>
      </c>
      <c r="J74" s="236" t="str">
        <f t="shared" si="5"/>
        <v/>
      </c>
      <c r="K74" s="110" t="str">
        <f t="shared" si="6"/>
        <v/>
      </c>
      <c r="L74" s="101">
        <v>99</v>
      </c>
      <c r="M74" s="96" t="s">
        <v>334</v>
      </c>
      <c r="N74" s="95" t="s">
        <v>378</v>
      </c>
      <c r="O74" s="88"/>
      <c r="P74" s="88"/>
      <c r="Q74" s="88"/>
      <c r="R74" s="88"/>
      <c r="S74" s="88"/>
      <c r="T74" s="88"/>
      <c r="U74" s="88"/>
      <c r="V74" s="88"/>
      <c r="W74" s="88"/>
      <c r="X74" s="88"/>
      <c r="Y74" s="88"/>
    </row>
    <row r="75" spans="1:25" s="6" customFormat="1" ht="12" hidden="1" thickBot="1" x14ac:dyDescent="0.2">
      <c r="A75" s="235" t="str">
        <f>IF(ROW()&lt;=B$3,INDEX(FP!F:F,B$2+ROW()-1)&amp;" - "&amp;INDEX(FP!C:C,B$2+ROW()-1),"")</f>
        <v/>
      </c>
      <c r="B75" s="235"/>
      <c r="C75" s="240" t="str">
        <f>IF(ROW()&lt;=B$3,INDEX(FP!E:E,B$2+ROW()-1),"")</f>
        <v/>
      </c>
      <c r="D75" s="234" t="str">
        <f>IF(ROW()&lt;=B$3,INDEX(FP!F:F,B$2+ROW()-1),"")</f>
        <v/>
      </c>
      <c r="E75" s="234"/>
      <c r="F75" s="234" t="str">
        <f>IF(ROW()&lt;=B$3,INDEX(FP!G:G,B$2+ROW()-1),"")</f>
        <v/>
      </c>
      <c r="G75" s="234"/>
      <c r="H75" s="235" t="str">
        <f>IF(ROW()&lt;=B$3,INDEX(FP!C:C,B$2+ROW()-1),"")</f>
        <v/>
      </c>
      <c r="I75" s="236" t="str">
        <f t="shared" si="7"/>
        <v/>
      </c>
      <c r="J75" s="236"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
      <c r="A76" s="235" t="str">
        <f>IF(ROW()&lt;=B$3,INDEX(FP!F:F,B$2+ROW()-1)&amp;" - "&amp;INDEX(FP!C:C,B$2+ROW()-1),"")</f>
        <v/>
      </c>
      <c r="B76" s="235"/>
      <c r="C76" s="240" t="str">
        <f>IF(ROW()&lt;=B$3,INDEX(FP!E:E,B$2+ROW()-1),"")</f>
        <v/>
      </c>
      <c r="D76" s="234" t="str">
        <f>IF(ROW()&lt;=B$3,INDEX(FP!F:F,B$2+ROW()-1),"")</f>
        <v/>
      </c>
      <c r="E76" s="234"/>
      <c r="F76" s="234" t="str">
        <f>IF(ROW()&lt;=B$3,INDEX(FP!G:G,B$2+ROW()-1),"")</f>
        <v/>
      </c>
      <c r="G76" s="234"/>
      <c r="H76" s="235" t="str">
        <f>IF(ROW()&lt;=B$3,INDEX(FP!C:C,B$2+ROW()-1),"")</f>
        <v/>
      </c>
      <c r="I76" s="236" t="str">
        <f t="shared" si="7"/>
        <v/>
      </c>
      <c r="J76" s="236" t="str">
        <f t="shared" si="5"/>
        <v/>
      </c>
      <c r="K76" s="110" t="str">
        <f t="shared" si="6"/>
        <v/>
      </c>
      <c r="L76" s="101">
        <v>99</v>
      </c>
      <c r="M76" s="102" t="s">
        <v>334</v>
      </c>
      <c r="N76" s="103" t="s">
        <v>378</v>
      </c>
      <c r="O76" s="88"/>
      <c r="P76" s="88"/>
      <c r="Q76" s="88"/>
      <c r="R76" s="88"/>
      <c r="S76" s="88"/>
      <c r="T76" s="88"/>
      <c r="U76" s="88"/>
      <c r="V76" s="88"/>
      <c r="W76" s="88"/>
      <c r="X76" s="88"/>
      <c r="Y76" s="88"/>
    </row>
    <row r="77" spans="1:25" s="6" customFormat="1" ht="12" hidden="1" thickBot="1" x14ac:dyDescent="0.2">
      <c r="A77" s="235" t="str">
        <f>IF(ROW()&lt;=B$3,INDEX(FP!F:F,B$2+ROW()-1)&amp;" - "&amp;INDEX(FP!C:C,B$2+ROW()-1),"")</f>
        <v/>
      </c>
      <c r="B77" s="235"/>
      <c r="C77" s="240" t="str">
        <f>IF(ROW()&lt;=B$3,INDEX(FP!E:E,B$2+ROW()-1),"")</f>
        <v/>
      </c>
      <c r="D77" s="234" t="str">
        <f>IF(ROW()&lt;=B$3,INDEX(FP!F:F,B$2+ROW()-1),"")</f>
        <v/>
      </c>
      <c r="E77" s="234"/>
      <c r="F77" s="234" t="str">
        <f>IF(ROW()&lt;=B$3,INDEX(FP!G:G,B$2+ROW()-1),"")</f>
        <v/>
      </c>
      <c r="G77" s="234"/>
      <c r="H77" s="235" t="str">
        <f>IF(ROW()&lt;=B$3,INDEX(FP!C:C,B$2+ROW()-1),"")</f>
        <v/>
      </c>
      <c r="I77" s="236" t="str">
        <f t="shared" si="7"/>
        <v/>
      </c>
      <c r="J77" s="236"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
      <c r="A78" s="235" t="str">
        <f>IF(ROW()&lt;=B$3,INDEX(FP!F:F,B$2+ROW()-1)&amp;" - "&amp;INDEX(FP!C:C,B$2+ROW()-1),"")</f>
        <v/>
      </c>
      <c r="B78" s="235"/>
      <c r="C78" s="240" t="str">
        <f>IF(ROW()&lt;=B$3,INDEX(FP!E:E,B$2+ROW()-1),"")</f>
        <v/>
      </c>
      <c r="D78" s="234" t="str">
        <f>IF(ROW()&lt;=B$3,INDEX(FP!F:F,B$2+ROW()-1),"")</f>
        <v/>
      </c>
      <c r="E78" s="234"/>
      <c r="F78" s="234" t="str">
        <f>IF(ROW()&lt;=B$3,INDEX(FP!G:G,B$2+ROW()-1),"")</f>
        <v/>
      </c>
      <c r="G78" s="234"/>
      <c r="H78" s="235" t="str">
        <f>IF(ROW()&lt;=B$3,INDEX(FP!C:C,B$2+ROW()-1),"")</f>
        <v/>
      </c>
      <c r="I78" s="236" t="str">
        <f t="shared" si="7"/>
        <v/>
      </c>
      <c r="J78" s="236" t="str">
        <f t="shared" si="5"/>
        <v/>
      </c>
      <c r="K78" s="110" t="str">
        <f t="shared" si="6"/>
        <v/>
      </c>
      <c r="L78" s="101">
        <v>99</v>
      </c>
      <c r="M78" s="96" t="s">
        <v>334</v>
      </c>
      <c r="N78" s="95" t="s">
        <v>378</v>
      </c>
      <c r="O78" s="88"/>
      <c r="P78" s="88"/>
      <c r="Q78" s="88"/>
      <c r="R78" s="88"/>
      <c r="S78" s="88"/>
      <c r="T78" s="88"/>
      <c r="U78" s="88"/>
      <c r="V78" s="88"/>
      <c r="W78" s="88"/>
      <c r="X78" s="88"/>
      <c r="Y78" s="88"/>
    </row>
    <row r="79" spans="1:25" s="6" customFormat="1" ht="12" hidden="1" thickBot="1" x14ac:dyDescent="0.2">
      <c r="A79" s="235" t="str">
        <f>IF(ROW()&lt;=B$3,INDEX(FP!F:F,B$2+ROW()-1)&amp;" - "&amp;INDEX(FP!C:C,B$2+ROW()-1),"")</f>
        <v/>
      </c>
      <c r="B79" s="235"/>
      <c r="C79" s="240" t="str">
        <f>IF(ROW()&lt;=B$3,INDEX(FP!E:E,B$2+ROW()-1),"")</f>
        <v/>
      </c>
      <c r="D79" s="234" t="str">
        <f>IF(ROW()&lt;=B$3,INDEX(FP!F:F,B$2+ROW()-1),"")</f>
        <v/>
      </c>
      <c r="E79" s="234"/>
      <c r="F79" s="234" t="str">
        <f>IF(ROW()&lt;=B$3,INDEX(FP!G:G,B$2+ROW()-1),"")</f>
        <v/>
      </c>
      <c r="G79" s="234"/>
      <c r="H79" s="235" t="str">
        <f>IF(ROW()&lt;=B$3,INDEX(FP!C:C,B$2+ROW()-1),"")</f>
        <v/>
      </c>
      <c r="I79" s="236" t="str">
        <f t="shared" si="7"/>
        <v/>
      </c>
      <c r="J79" s="236"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
      <c r="A80" s="235" t="str">
        <f>IF(ROW()&lt;=B$3,INDEX(FP!F:F,B$2+ROW()-1)&amp;" - "&amp;INDEX(FP!C:C,B$2+ROW()-1),"")</f>
        <v/>
      </c>
      <c r="B80" s="235"/>
      <c r="C80" s="240" t="str">
        <f>IF(ROW()&lt;=B$3,INDEX(FP!E:E,B$2+ROW()-1),"")</f>
        <v/>
      </c>
      <c r="D80" s="234" t="str">
        <f>IF(ROW()&lt;=B$3,INDEX(FP!F:F,B$2+ROW()-1),"")</f>
        <v/>
      </c>
      <c r="E80" s="234"/>
      <c r="F80" s="234" t="str">
        <f>IF(ROW()&lt;=B$3,INDEX(FP!G:G,B$2+ROW()-1),"")</f>
        <v/>
      </c>
      <c r="G80" s="234"/>
      <c r="H80" s="235" t="str">
        <f>IF(ROW()&lt;=B$3,INDEX(FP!C:C,B$2+ROW()-1),"")</f>
        <v/>
      </c>
      <c r="I80" s="236" t="str">
        <f t="shared" si="7"/>
        <v/>
      </c>
      <c r="J80" s="236" t="str">
        <f t="shared" si="5"/>
        <v/>
      </c>
      <c r="K80" s="110" t="str">
        <f t="shared" si="6"/>
        <v/>
      </c>
      <c r="L80" s="101">
        <v>99</v>
      </c>
      <c r="M80" s="102" t="s">
        <v>334</v>
      </c>
      <c r="N80" s="103" t="s">
        <v>378</v>
      </c>
      <c r="O80" s="88"/>
      <c r="P80" s="88"/>
      <c r="Q80" s="88"/>
      <c r="R80" s="88"/>
      <c r="S80" s="88"/>
      <c r="T80" s="88"/>
      <c r="U80" s="88"/>
      <c r="V80" s="88"/>
      <c r="W80" s="88"/>
      <c r="X80" s="88"/>
      <c r="Y80" s="88"/>
    </row>
    <row r="81" spans="1:25" s="6" customFormat="1" ht="12" hidden="1" thickBot="1" x14ac:dyDescent="0.2">
      <c r="A81" s="235" t="str">
        <f>IF(ROW()&lt;=B$3,INDEX(FP!F:F,B$2+ROW()-1)&amp;" - "&amp;INDEX(FP!C:C,B$2+ROW()-1),"")</f>
        <v/>
      </c>
      <c r="B81" s="235"/>
      <c r="C81" s="240" t="str">
        <f>IF(ROW()&lt;=B$3,INDEX(FP!E:E,B$2+ROW()-1),"")</f>
        <v/>
      </c>
      <c r="D81" s="234" t="str">
        <f>IF(ROW()&lt;=B$3,INDEX(FP!F:F,B$2+ROW()-1),"")</f>
        <v/>
      </c>
      <c r="E81" s="234"/>
      <c r="F81" s="234" t="str">
        <f>IF(ROW()&lt;=B$3,INDEX(FP!G:G,B$2+ROW()-1),"")</f>
        <v/>
      </c>
      <c r="G81" s="234"/>
      <c r="H81" s="235" t="str">
        <f>IF(ROW()&lt;=B$3,INDEX(FP!C:C,B$2+ROW()-1),"")</f>
        <v/>
      </c>
      <c r="I81" s="236" t="str">
        <f t="shared" si="7"/>
        <v/>
      </c>
      <c r="J81" s="236"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
      <c r="A82" s="235" t="str">
        <f>IF(ROW()&lt;=B$3,INDEX(FP!F:F,B$2+ROW()-1)&amp;" - "&amp;INDEX(FP!C:C,B$2+ROW()-1),"")</f>
        <v/>
      </c>
      <c r="B82" s="235"/>
      <c r="C82" s="240" t="str">
        <f>IF(ROW()&lt;=B$3,INDEX(FP!E:E,B$2+ROW()-1),"")</f>
        <v/>
      </c>
      <c r="D82" s="234" t="str">
        <f>IF(ROW()&lt;=B$3,INDEX(FP!F:F,B$2+ROW()-1),"")</f>
        <v/>
      </c>
      <c r="E82" s="234"/>
      <c r="F82" s="234" t="str">
        <f>IF(ROW()&lt;=B$3,INDEX(FP!G:G,B$2+ROW()-1),"")</f>
        <v/>
      </c>
      <c r="G82" s="234"/>
      <c r="H82" s="235" t="str">
        <f>IF(ROW()&lt;=B$3,INDEX(FP!C:C,B$2+ROW()-1),"")</f>
        <v/>
      </c>
      <c r="I82" s="236" t="str">
        <f t="shared" si="7"/>
        <v/>
      </c>
      <c r="J82" s="236" t="str">
        <f t="shared" si="5"/>
        <v/>
      </c>
      <c r="K82" s="110" t="str">
        <f t="shared" si="6"/>
        <v/>
      </c>
      <c r="L82" s="101">
        <v>99</v>
      </c>
      <c r="M82" s="96" t="s">
        <v>334</v>
      </c>
      <c r="N82" s="95" t="s">
        <v>378</v>
      </c>
      <c r="O82" s="88"/>
      <c r="P82" s="88"/>
      <c r="Q82" s="88"/>
      <c r="R82" s="88"/>
      <c r="S82" s="88"/>
      <c r="T82" s="88"/>
      <c r="U82" s="88"/>
      <c r="V82" s="88"/>
      <c r="W82" s="88"/>
      <c r="X82" s="88"/>
      <c r="Y82" s="88"/>
    </row>
    <row r="83" spans="1:25" s="6" customFormat="1" ht="12" hidden="1" thickBot="1" x14ac:dyDescent="0.2">
      <c r="A83" s="235" t="str">
        <f>IF(ROW()&lt;=B$3,INDEX(FP!F:F,B$2+ROW()-1)&amp;" - "&amp;INDEX(FP!C:C,B$2+ROW()-1),"")</f>
        <v/>
      </c>
      <c r="B83" s="235"/>
      <c r="C83" s="240" t="str">
        <f>IF(ROW()&lt;=B$3,INDEX(FP!E:E,B$2+ROW()-1),"")</f>
        <v/>
      </c>
      <c r="D83" s="234" t="str">
        <f>IF(ROW()&lt;=B$3,INDEX(FP!F:F,B$2+ROW()-1),"")</f>
        <v/>
      </c>
      <c r="E83" s="234"/>
      <c r="F83" s="234" t="str">
        <f>IF(ROW()&lt;=B$3,INDEX(FP!G:G,B$2+ROW()-1),"")</f>
        <v/>
      </c>
      <c r="G83" s="234"/>
      <c r="H83" s="235" t="str">
        <f>IF(ROW()&lt;=B$3,INDEX(FP!C:C,B$2+ROW()-1),"")</f>
        <v/>
      </c>
      <c r="I83" s="236" t="str">
        <f t="shared" si="7"/>
        <v/>
      </c>
      <c r="J83" s="236"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
      <c r="A84" s="235" t="str">
        <f>IF(ROW()&lt;=B$3,INDEX(FP!F:F,B$2+ROW()-1)&amp;" - "&amp;INDEX(FP!C:C,B$2+ROW()-1),"")</f>
        <v/>
      </c>
      <c r="B84" s="235"/>
      <c r="C84" s="240" t="str">
        <f>IF(ROW()&lt;=B$3,INDEX(FP!E:E,B$2+ROW()-1),"")</f>
        <v/>
      </c>
      <c r="D84" s="234" t="str">
        <f>IF(ROW()&lt;=B$3,INDEX(FP!F:F,B$2+ROW()-1),"")</f>
        <v/>
      </c>
      <c r="E84" s="234"/>
      <c r="F84" s="234" t="str">
        <f>IF(ROW()&lt;=B$3,INDEX(FP!G:G,B$2+ROW()-1),"")</f>
        <v/>
      </c>
      <c r="G84" s="234"/>
      <c r="H84" s="235" t="str">
        <f>IF(ROW()&lt;=B$3,INDEX(FP!C:C,B$2+ROW()-1),"")</f>
        <v/>
      </c>
      <c r="I84" s="236" t="str">
        <f t="shared" si="7"/>
        <v/>
      </c>
      <c r="J84" s="236" t="str">
        <f t="shared" si="5"/>
        <v/>
      </c>
      <c r="K84" s="110" t="str">
        <f t="shared" si="6"/>
        <v/>
      </c>
      <c r="L84" s="101">
        <v>99</v>
      </c>
      <c r="M84" s="102" t="s">
        <v>334</v>
      </c>
      <c r="N84" s="103" t="s">
        <v>378</v>
      </c>
      <c r="O84" s="88"/>
      <c r="P84" s="88"/>
      <c r="Q84" s="88"/>
      <c r="R84" s="88"/>
      <c r="S84" s="88"/>
      <c r="T84" s="88"/>
      <c r="U84" s="88"/>
      <c r="V84" s="88"/>
      <c r="W84" s="88"/>
      <c r="X84" s="88"/>
      <c r="Y84" s="88"/>
    </row>
    <row r="85" spans="1:25" s="6" customFormat="1" ht="12" hidden="1" thickBot="1" x14ac:dyDescent="0.2">
      <c r="A85" s="235" t="str">
        <f>IF(ROW()&lt;=B$3,INDEX(FP!F:F,B$2+ROW()-1)&amp;" - "&amp;INDEX(FP!C:C,B$2+ROW()-1),"")</f>
        <v/>
      </c>
      <c r="B85" s="235"/>
      <c r="C85" s="240" t="str">
        <f>IF(ROW()&lt;=B$3,INDEX(FP!E:E,B$2+ROW()-1),"")</f>
        <v/>
      </c>
      <c r="D85" s="234" t="str">
        <f>IF(ROW()&lt;=B$3,INDEX(FP!F:F,B$2+ROW()-1),"")</f>
        <v/>
      </c>
      <c r="E85" s="234"/>
      <c r="F85" s="234" t="str">
        <f>IF(ROW()&lt;=B$3,INDEX(FP!G:G,B$2+ROW()-1),"")</f>
        <v/>
      </c>
      <c r="G85" s="234"/>
      <c r="H85" s="235" t="str">
        <f>IF(ROW()&lt;=B$3,INDEX(FP!C:C,B$2+ROW()-1),"")</f>
        <v/>
      </c>
      <c r="I85" s="236" t="str">
        <f t="shared" si="7"/>
        <v/>
      </c>
      <c r="J85" s="236"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
      <c r="A86" s="235" t="str">
        <f>IF(ROW()&lt;=B$3,INDEX(FP!F:F,B$2+ROW()-1)&amp;" - "&amp;INDEX(FP!C:C,B$2+ROW()-1),"")</f>
        <v/>
      </c>
      <c r="B86" s="235"/>
      <c r="C86" s="240" t="str">
        <f>IF(ROW()&lt;=B$3,INDEX(FP!E:E,B$2+ROW()-1),"")</f>
        <v/>
      </c>
      <c r="D86" s="234" t="str">
        <f>IF(ROW()&lt;=B$3,INDEX(FP!F:F,B$2+ROW()-1),"")</f>
        <v/>
      </c>
      <c r="E86" s="234"/>
      <c r="F86" s="234" t="str">
        <f>IF(ROW()&lt;=B$3,INDEX(FP!G:G,B$2+ROW()-1),"")</f>
        <v/>
      </c>
      <c r="G86" s="234"/>
      <c r="H86" s="235" t="str">
        <f>IF(ROW()&lt;=B$3,INDEX(FP!C:C,B$2+ROW()-1),"")</f>
        <v/>
      </c>
      <c r="I86" s="236" t="str">
        <f t="shared" si="7"/>
        <v/>
      </c>
      <c r="J86" s="236" t="str">
        <f t="shared" si="5"/>
        <v/>
      </c>
      <c r="K86" s="110" t="str">
        <f t="shared" si="6"/>
        <v/>
      </c>
      <c r="L86" s="101">
        <v>99</v>
      </c>
      <c r="M86" s="96" t="s">
        <v>334</v>
      </c>
      <c r="N86" s="95" t="s">
        <v>378</v>
      </c>
      <c r="O86" s="88"/>
      <c r="P86" s="88"/>
      <c r="Q86" s="88"/>
      <c r="R86" s="88"/>
      <c r="S86" s="88"/>
      <c r="T86" s="88"/>
      <c r="U86" s="88"/>
      <c r="V86" s="88"/>
      <c r="W86" s="88"/>
      <c r="X86" s="88"/>
      <c r="Y86" s="88"/>
    </row>
    <row r="87" spans="1:25" s="6" customFormat="1" ht="12" hidden="1" thickBot="1" x14ac:dyDescent="0.2">
      <c r="A87" s="235" t="str">
        <f>IF(ROW()&lt;=B$3,INDEX(FP!F:F,B$2+ROW()-1)&amp;" - "&amp;INDEX(FP!C:C,B$2+ROW()-1),"")</f>
        <v/>
      </c>
      <c r="B87" s="235"/>
      <c r="C87" s="240" t="str">
        <f>IF(ROW()&lt;=B$3,INDEX(FP!E:E,B$2+ROW()-1),"")</f>
        <v/>
      </c>
      <c r="D87" s="234" t="str">
        <f>IF(ROW()&lt;=B$3,INDEX(FP!F:F,B$2+ROW()-1),"")</f>
        <v/>
      </c>
      <c r="E87" s="234"/>
      <c r="F87" s="234" t="str">
        <f>IF(ROW()&lt;=B$3,INDEX(FP!G:G,B$2+ROW()-1),"")</f>
        <v/>
      </c>
      <c r="G87" s="234"/>
      <c r="H87" s="235" t="str">
        <f>IF(ROW()&lt;=B$3,INDEX(FP!C:C,B$2+ROW()-1),"")</f>
        <v/>
      </c>
      <c r="I87" s="236" t="str">
        <f t="shared" si="7"/>
        <v/>
      </c>
      <c r="J87" s="236"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
      <c r="A88" s="235" t="str">
        <f>IF(ROW()&lt;=B$3,INDEX(FP!F:F,B$2+ROW()-1)&amp;" - "&amp;INDEX(FP!C:C,B$2+ROW()-1),"")</f>
        <v/>
      </c>
      <c r="B88" s="235"/>
      <c r="C88" s="240" t="str">
        <f>IF(ROW()&lt;=B$3,INDEX(FP!E:E,B$2+ROW()-1),"")</f>
        <v/>
      </c>
      <c r="D88" s="234" t="str">
        <f>IF(ROW()&lt;=B$3,INDEX(FP!F:F,B$2+ROW()-1),"")</f>
        <v/>
      </c>
      <c r="E88" s="234"/>
      <c r="F88" s="234" t="str">
        <f>IF(ROW()&lt;=B$3,INDEX(FP!G:G,B$2+ROW()-1),"")</f>
        <v/>
      </c>
      <c r="G88" s="234"/>
      <c r="H88" s="235" t="str">
        <f>IF(ROW()&lt;=B$3,INDEX(FP!C:C,B$2+ROW()-1),"")</f>
        <v/>
      </c>
      <c r="I88" s="236" t="str">
        <f t="shared" si="7"/>
        <v/>
      </c>
      <c r="J88" s="236" t="str">
        <f t="shared" si="5"/>
        <v/>
      </c>
      <c r="K88" s="110" t="str">
        <f t="shared" si="6"/>
        <v/>
      </c>
      <c r="L88" s="101">
        <v>99</v>
      </c>
      <c r="M88" s="102" t="s">
        <v>334</v>
      </c>
      <c r="N88" s="103" t="s">
        <v>378</v>
      </c>
      <c r="O88" s="88"/>
      <c r="P88" s="88"/>
      <c r="Q88" s="88"/>
      <c r="R88" s="88"/>
      <c r="S88" s="88"/>
      <c r="T88" s="88"/>
      <c r="U88" s="88"/>
      <c r="V88" s="88"/>
      <c r="W88" s="88"/>
      <c r="X88" s="88"/>
      <c r="Y88" s="88"/>
    </row>
    <row r="89" spans="1:25" s="6" customFormat="1" ht="12" hidden="1" thickBot="1" x14ac:dyDescent="0.2">
      <c r="A89" s="235" t="str">
        <f>IF(ROW()&lt;=B$3,INDEX(FP!F:F,B$2+ROW()-1)&amp;" - "&amp;INDEX(FP!C:C,B$2+ROW()-1),"")</f>
        <v/>
      </c>
      <c r="B89" s="235"/>
      <c r="C89" s="240" t="str">
        <f>IF(ROW()&lt;=B$3,INDEX(FP!E:E,B$2+ROW()-1),"")</f>
        <v/>
      </c>
      <c r="D89" s="234" t="str">
        <f>IF(ROW()&lt;=B$3,INDEX(FP!F:F,B$2+ROW()-1),"")</f>
        <v/>
      </c>
      <c r="E89" s="234"/>
      <c r="F89" s="234" t="str">
        <f>IF(ROW()&lt;=B$3,INDEX(FP!G:G,B$2+ROW()-1),"")</f>
        <v/>
      </c>
      <c r="G89" s="234"/>
      <c r="H89" s="235" t="str">
        <f>IF(ROW()&lt;=B$3,INDEX(FP!C:C,B$2+ROW()-1),"")</f>
        <v/>
      </c>
      <c r="I89" s="236" t="str">
        <f t="shared" si="7"/>
        <v/>
      </c>
      <c r="J89" s="236"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
      <c r="A90" s="235" t="str">
        <f>IF(ROW()&lt;=B$3,INDEX(FP!F:F,B$2+ROW()-1)&amp;" - "&amp;INDEX(FP!C:C,B$2+ROW()-1),"")</f>
        <v/>
      </c>
      <c r="B90" s="235"/>
      <c r="C90" s="240" t="str">
        <f>IF(ROW()&lt;=B$3,INDEX(FP!E:E,B$2+ROW()-1),"")</f>
        <v/>
      </c>
      <c r="D90" s="234" t="str">
        <f>IF(ROW()&lt;=B$3,INDEX(FP!F:F,B$2+ROW()-1),"")</f>
        <v/>
      </c>
      <c r="E90" s="234"/>
      <c r="F90" s="234" t="str">
        <f>IF(ROW()&lt;=B$3,INDEX(FP!G:G,B$2+ROW()-1),"")</f>
        <v/>
      </c>
      <c r="G90" s="234"/>
      <c r="H90" s="235" t="str">
        <f>IF(ROW()&lt;=B$3,INDEX(FP!C:C,B$2+ROW()-1),"")</f>
        <v/>
      </c>
      <c r="I90" s="236" t="str">
        <f t="shared" si="7"/>
        <v/>
      </c>
      <c r="J90" s="236" t="str">
        <f t="shared" si="5"/>
        <v/>
      </c>
      <c r="K90" s="110" t="str">
        <f t="shared" si="6"/>
        <v/>
      </c>
      <c r="L90" s="101">
        <v>99</v>
      </c>
      <c r="M90" s="96" t="s">
        <v>334</v>
      </c>
      <c r="N90" s="95" t="s">
        <v>378</v>
      </c>
      <c r="O90" s="88"/>
      <c r="P90" s="88"/>
      <c r="Q90" s="88"/>
      <c r="R90" s="88"/>
      <c r="S90" s="88"/>
      <c r="T90" s="88"/>
      <c r="U90" s="88"/>
      <c r="V90" s="88"/>
      <c r="W90" s="88"/>
      <c r="X90" s="88"/>
      <c r="Y90" s="88"/>
    </row>
    <row r="91" spans="1:25" s="6" customFormat="1" ht="12" hidden="1" thickBot="1" x14ac:dyDescent="0.2">
      <c r="A91" s="235" t="str">
        <f>IF(ROW()&lt;=B$3,INDEX(FP!F:F,B$2+ROW()-1)&amp;" - "&amp;INDEX(FP!C:C,B$2+ROW()-1),"")</f>
        <v/>
      </c>
      <c r="B91" s="235"/>
      <c r="C91" s="240" t="str">
        <f>IF(ROW()&lt;=B$3,INDEX(FP!E:E,B$2+ROW()-1),"")</f>
        <v/>
      </c>
      <c r="D91" s="234" t="str">
        <f>IF(ROW()&lt;=B$3,INDEX(FP!F:F,B$2+ROW()-1),"")</f>
        <v/>
      </c>
      <c r="E91" s="234"/>
      <c r="F91" s="234" t="str">
        <f>IF(ROW()&lt;=B$3,INDEX(FP!G:G,B$2+ROW()-1),"")</f>
        <v/>
      </c>
      <c r="G91" s="234"/>
      <c r="H91" s="235" t="str">
        <f>IF(ROW()&lt;=B$3,INDEX(FP!C:C,B$2+ROW()-1),"")</f>
        <v/>
      </c>
      <c r="I91" s="236" t="str">
        <f t="shared" si="7"/>
        <v/>
      </c>
      <c r="J91" s="236"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
      <c r="A92" s="235" t="str">
        <f>IF(ROW()&lt;=B$3,INDEX(FP!F:F,B$2+ROW()-1)&amp;" - "&amp;INDEX(FP!C:C,B$2+ROW()-1),"")</f>
        <v/>
      </c>
      <c r="B92" s="235"/>
      <c r="C92" s="240" t="str">
        <f>IF(ROW()&lt;=B$3,INDEX(FP!E:E,B$2+ROW()-1),"")</f>
        <v/>
      </c>
      <c r="D92" s="234" t="str">
        <f>IF(ROW()&lt;=B$3,INDEX(FP!F:F,B$2+ROW()-1),"")</f>
        <v/>
      </c>
      <c r="E92" s="234"/>
      <c r="F92" s="234" t="str">
        <f>IF(ROW()&lt;=B$3,INDEX(FP!G:G,B$2+ROW()-1),"")</f>
        <v/>
      </c>
      <c r="G92" s="234"/>
      <c r="H92" s="235" t="str">
        <f>IF(ROW()&lt;=B$3,INDEX(FP!C:C,B$2+ROW()-1),"")</f>
        <v/>
      </c>
      <c r="I92" s="236" t="str">
        <f t="shared" si="7"/>
        <v/>
      </c>
      <c r="J92" s="236" t="str">
        <f t="shared" si="5"/>
        <v/>
      </c>
      <c r="K92" s="110" t="str">
        <f t="shared" si="6"/>
        <v/>
      </c>
      <c r="L92" s="101">
        <v>99</v>
      </c>
      <c r="M92" s="102" t="s">
        <v>334</v>
      </c>
      <c r="N92" s="103" t="s">
        <v>378</v>
      </c>
      <c r="O92" s="88"/>
      <c r="P92" s="88"/>
      <c r="Q92" s="88"/>
      <c r="R92" s="88"/>
      <c r="S92" s="88"/>
      <c r="T92" s="88"/>
      <c r="U92" s="88"/>
      <c r="V92" s="88"/>
      <c r="W92" s="88"/>
      <c r="X92" s="88"/>
      <c r="Y92" s="88"/>
    </row>
    <row r="93" spans="1:25" s="6" customFormat="1" ht="12" hidden="1" thickBot="1" x14ac:dyDescent="0.2">
      <c r="A93" s="235" t="str">
        <f>IF(ROW()&lt;=B$3,INDEX(FP!F:F,B$2+ROW()-1)&amp;" - "&amp;INDEX(FP!C:C,B$2+ROW()-1),"")</f>
        <v/>
      </c>
      <c r="B93" s="235"/>
      <c r="C93" s="240" t="str">
        <f>IF(ROW()&lt;=B$3,INDEX(FP!E:E,B$2+ROW()-1),"")</f>
        <v/>
      </c>
      <c r="D93" s="234" t="str">
        <f>IF(ROW()&lt;=B$3,INDEX(FP!F:F,B$2+ROW()-1),"")</f>
        <v/>
      </c>
      <c r="E93" s="234"/>
      <c r="F93" s="234" t="str">
        <f>IF(ROW()&lt;=B$3,INDEX(FP!G:G,B$2+ROW()-1),"")</f>
        <v/>
      </c>
      <c r="G93" s="234"/>
      <c r="H93" s="235" t="str">
        <f>IF(ROW()&lt;=B$3,INDEX(FP!C:C,B$2+ROW()-1),"")</f>
        <v/>
      </c>
      <c r="I93" s="236" t="str">
        <f t="shared" si="7"/>
        <v/>
      </c>
      <c r="J93" s="236"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
      <c r="A94" s="235" t="str">
        <f>IF(ROW()&lt;=B$3,INDEX(FP!F:F,B$2+ROW()-1)&amp;" - "&amp;INDEX(FP!C:C,B$2+ROW()-1),"")</f>
        <v/>
      </c>
      <c r="B94" s="235"/>
      <c r="C94" s="240" t="str">
        <f>IF(ROW()&lt;=B$3,INDEX(FP!E:E,B$2+ROW()-1),"")</f>
        <v/>
      </c>
      <c r="D94" s="234" t="str">
        <f>IF(ROW()&lt;=B$3,INDEX(FP!F:F,B$2+ROW()-1),"")</f>
        <v/>
      </c>
      <c r="E94" s="234"/>
      <c r="F94" s="234" t="str">
        <f>IF(ROW()&lt;=B$3,INDEX(FP!G:G,B$2+ROW()-1),"")</f>
        <v/>
      </c>
      <c r="G94" s="234"/>
      <c r="H94" s="235" t="str">
        <f>IF(ROW()&lt;=B$3,INDEX(FP!C:C,B$2+ROW()-1),"")</f>
        <v/>
      </c>
      <c r="I94" s="236" t="str">
        <f t="shared" si="7"/>
        <v/>
      </c>
      <c r="J94" s="236" t="str">
        <f t="shared" si="5"/>
        <v/>
      </c>
      <c r="K94" s="110" t="str">
        <f t="shared" si="6"/>
        <v/>
      </c>
      <c r="L94" s="101">
        <v>99</v>
      </c>
      <c r="M94" s="96" t="s">
        <v>334</v>
      </c>
      <c r="N94" s="95" t="s">
        <v>378</v>
      </c>
      <c r="O94" s="88"/>
      <c r="P94" s="88"/>
      <c r="Q94" s="88"/>
      <c r="R94" s="88"/>
      <c r="S94" s="88"/>
      <c r="T94" s="88"/>
      <c r="U94" s="88"/>
      <c r="V94" s="88"/>
      <c r="W94" s="88"/>
      <c r="X94" s="88"/>
      <c r="Y94" s="88"/>
    </row>
    <row r="95" spans="1:25" s="6" customFormat="1" ht="12" hidden="1" thickBot="1" x14ac:dyDescent="0.2">
      <c r="A95" s="241"/>
      <c r="B95" s="241"/>
      <c r="C95" s="241"/>
      <c r="D95" s="241"/>
      <c r="E95" s="241"/>
      <c r="F95" s="234" t="str">
        <f>IF(ROW()&lt;=B$3,INDEX(FP!G:G,B$2+ROW()-1),"")</f>
        <v/>
      </c>
      <c r="G95" s="242"/>
      <c r="H95" s="241"/>
      <c r="I95" s="243"/>
      <c r="J95" s="236"/>
      <c r="K95" s="110"/>
      <c r="L95" s="101"/>
      <c r="M95" s="94" t="str">
        <f>$A94</f>
        <v/>
      </c>
      <c r="N95" s="94">
        <v>99</v>
      </c>
      <c r="O95" s="88"/>
      <c r="P95" s="88"/>
      <c r="Q95" s="88"/>
      <c r="R95" s="88"/>
      <c r="S95" s="88"/>
      <c r="T95" s="88"/>
      <c r="U95" s="88"/>
      <c r="V95" s="88"/>
      <c r="W95" s="88"/>
      <c r="X95" s="88"/>
      <c r="Y95" s="88"/>
    </row>
    <row r="96" spans="1:25" s="6" customFormat="1" hidden="1" x14ac:dyDescent="0.15">
      <c r="A96" s="241"/>
      <c r="B96" s="241"/>
      <c r="C96" s="241"/>
      <c r="D96" s="241"/>
      <c r="E96" s="241"/>
      <c r="F96" s="244" t="s">
        <v>398</v>
      </c>
      <c r="G96" s="241"/>
      <c r="H96" s="241"/>
      <c r="I96" s="243"/>
      <c r="J96" s="245"/>
      <c r="K96" s="87"/>
      <c r="L96" s="88"/>
      <c r="M96" s="88"/>
      <c r="N96" s="88"/>
      <c r="O96" s="88"/>
      <c r="P96" s="88"/>
      <c r="Q96" s="88"/>
      <c r="R96" s="88"/>
      <c r="S96" s="88"/>
      <c r="T96" s="88"/>
      <c r="U96" s="88"/>
      <c r="V96" s="88"/>
      <c r="W96" s="88"/>
      <c r="X96" s="88"/>
      <c r="Y96" s="88"/>
    </row>
    <row r="97" spans="1:25" s="6" customFormat="1" hidden="1" x14ac:dyDescent="0.15">
      <c r="A97" s="241"/>
      <c r="B97" s="241"/>
      <c r="C97" s="241"/>
      <c r="D97" s="241"/>
      <c r="E97" s="241"/>
      <c r="F97" s="244" t="s">
        <v>399</v>
      </c>
      <c r="G97" s="241"/>
      <c r="H97" s="241"/>
      <c r="I97" s="243"/>
      <c r="J97" s="245"/>
      <c r="K97" s="87"/>
      <c r="L97" s="88"/>
      <c r="M97" s="88"/>
      <c r="N97" s="88"/>
      <c r="O97" s="88"/>
      <c r="P97" s="88"/>
      <c r="Q97" s="88"/>
      <c r="R97" s="88"/>
      <c r="S97" s="88"/>
      <c r="T97" s="88"/>
      <c r="U97" s="88"/>
      <c r="V97" s="88"/>
      <c r="W97" s="88"/>
      <c r="X97" s="88"/>
      <c r="Y97" s="88"/>
    </row>
    <row r="98" spans="1:25" s="6" customFormat="1" hidden="1" x14ac:dyDescent="0.15">
      <c r="A98" s="241"/>
      <c r="B98" s="241"/>
      <c r="C98" s="241"/>
      <c r="D98" s="241"/>
      <c r="E98" s="241"/>
      <c r="F98" s="246" t="s">
        <v>400</v>
      </c>
      <c r="G98" s="247"/>
      <c r="H98" s="241"/>
      <c r="I98" s="243"/>
      <c r="J98" s="245"/>
      <c r="K98" s="87"/>
      <c r="L98" s="88"/>
      <c r="M98" s="88"/>
      <c r="N98" s="88"/>
      <c r="O98" s="88"/>
      <c r="P98" s="88"/>
      <c r="Q98" s="88"/>
      <c r="R98" s="88"/>
      <c r="S98" s="88"/>
      <c r="T98" s="88"/>
      <c r="U98" s="88"/>
      <c r="V98" s="88"/>
      <c r="W98" s="88"/>
      <c r="X98" s="88"/>
      <c r="Y98" s="88"/>
    </row>
    <row r="99" spans="1:25" s="6" customFormat="1" hidden="1" x14ac:dyDescent="0.15">
      <c r="A99" s="241"/>
      <c r="B99" s="248"/>
      <c r="C99" s="248"/>
      <c r="D99" s="241"/>
      <c r="E99" s="241"/>
      <c r="F99" s="244" t="s">
        <v>401</v>
      </c>
      <c r="G99" s="241"/>
      <c r="H99" s="241"/>
      <c r="I99" s="243"/>
      <c r="J99" s="245"/>
      <c r="K99" s="87"/>
      <c r="L99" s="88"/>
      <c r="M99" s="88"/>
      <c r="N99" s="88"/>
      <c r="O99" s="88"/>
      <c r="P99" s="88"/>
      <c r="Q99" s="88"/>
      <c r="R99" s="88"/>
      <c r="S99" s="88"/>
      <c r="T99" s="88"/>
      <c r="U99" s="88"/>
      <c r="V99" s="88"/>
      <c r="W99" s="88"/>
      <c r="X99" s="88"/>
      <c r="Y99" s="88"/>
    </row>
    <row r="100" spans="1:25" ht="30.5" customHeight="1" x14ac:dyDescent="0.2">
      <c r="A100" s="362" t="s">
        <v>1504</v>
      </c>
      <c r="B100" s="362"/>
      <c r="C100" s="362"/>
      <c r="D100" s="362"/>
      <c r="E100" s="362"/>
      <c r="F100" s="362"/>
      <c r="G100" s="362"/>
      <c r="H100" s="362"/>
      <c r="I100" s="364" t="s">
        <v>1487</v>
      </c>
      <c r="J100" s="364"/>
      <c r="K100" s="89"/>
    </row>
    <row r="101" spans="1:25" ht="16" x14ac:dyDescent="0.2">
      <c r="A101" s="365"/>
      <c r="B101" s="365"/>
      <c r="C101" s="365"/>
      <c r="D101" s="365"/>
      <c r="E101" s="365"/>
      <c r="F101" s="365"/>
      <c r="G101" s="365"/>
      <c r="H101" s="365"/>
      <c r="I101" s="363">
        <v>45887</v>
      </c>
      <c r="J101" s="363"/>
    </row>
    <row r="102" spans="1:25" ht="14" x14ac:dyDescent="0.15">
      <c r="A102" s="249" t="s">
        <v>402</v>
      </c>
      <c r="B102" s="250">
        <v>33</v>
      </c>
      <c r="C102" s="250"/>
      <c r="D102" s="251"/>
      <c r="E102" s="251"/>
      <c r="F102" s="251"/>
      <c r="G102" s="251"/>
      <c r="H102" s="251"/>
      <c r="I102" s="86"/>
      <c r="J102" s="220"/>
    </row>
    <row r="103" spans="1:25" s="83" customFormat="1" x14ac:dyDescent="0.15">
      <c r="A103" s="79" t="s">
        <v>334</v>
      </c>
      <c r="B103" s="80" t="s">
        <v>403</v>
      </c>
      <c r="C103" s="80" t="s">
        <v>404</v>
      </c>
      <c r="D103" s="80" t="s">
        <v>405</v>
      </c>
      <c r="E103" s="80"/>
      <c r="F103" s="80" t="s">
        <v>406</v>
      </c>
      <c r="G103" s="80"/>
      <c r="H103" s="80" t="s">
        <v>407</v>
      </c>
      <c r="I103" s="81" t="s">
        <v>408</v>
      </c>
      <c r="J103" s="82" t="s">
        <v>378</v>
      </c>
      <c r="K103" s="91"/>
      <c r="L103" s="90"/>
      <c r="M103" s="90"/>
      <c r="N103" s="90"/>
      <c r="O103" s="90"/>
      <c r="P103" s="90"/>
      <c r="Q103" s="90"/>
      <c r="R103" s="90"/>
      <c r="S103" s="90"/>
      <c r="T103" s="90"/>
      <c r="U103" s="90"/>
      <c r="V103" s="90"/>
      <c r="W103" s="90"/>
      <c r="X103" s="90"/>
      <c r="Y103" s="90"/>
    </row>
    <row r="104" spans="1:25" s="12" customFormat="1" ht="76.5" customHeight="1" x14ac:dyDescent="0.15">
      <c r="A104" s="10" t="s">
        <v>61</v>
      </c>
      <c r="B104" s="10" t="s">
        <v>62</v>
      </c>
      <c r="C104" s="10" t="s">
        <v>63</v>
      </c>
      <c r="D104" s="10" t="s">
        <v>64</v>
      </c>
      <c r="E104" s="10" t="s">
        <v>409</v>
      </c>
      <c r="F104" s="10" t="s">
        <v>65</v>
      </c>
      <c r="G104" s="10" t="s">
        <v>66</v>
      </c>
      <c r="H104" s="10" t="s">
        <v>67</v>
      </c>
      <c r="I104" s="294" t="s">
        <v>410</v>
      </c>
      <c r="J104" s="58" t="s">
        <v>69</v>
      </c>
      <c r="K104" s="92"/>
      <c r="L104" s="93"/>
      <c r="M104" s="93"/>
      <c r="N104" s="93"/>
      <c r="O104" s="93"/>
      <c r="P104" s="93"/>
      <c r="Q104" s="93"/>
      <c r="R104" s="93"/>
      <c r="S104" s="93"/>
      <c r="T104" s="93"/>
      <c r="U104" s="93"/>
      <c r="V104" s="93"/>
      <c r="W104" s="93"/>
      <c r="X104" s="93"/>
      <c r="Y104" s="93"/>
    </row>
    <row r="105" spans="1:25" s="12" customFormat="1" ht="15.75" customHeight="1" x14ac:dyDescent="0.15">
      <c r="A105" s="366" t="s">
        <v>411</v>
      </c>
      <c r="B105" s="367"/>
      <c r="C105" s="367"/>
      <c r="D105" s="367"/>
      <c r="E105" s="367"/>
      <c r="F105" s="367"/>
      <c r="G105" s="367"/>
      <c r="H105" s="367"/>
      <c r="I105" s="367"/>
      <c r="J105" s="368"/>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4" x14ac:dyDescent="0.15">
      <c r="A107" s="14" t="s">
        <v>1505</v>
      </c>
      <c r="B107" s="14" t="s">
        <v>1506</v>
      </c>
      <c r="C107" s="14" t="s">
        <v>1507</v>
      </c>
      <c r="D107" s="16">
        <v>45727</v>
      </c>
      <c r="E107" s="16"/>
      <c r="F107" s="14" t="s">
        <v>1508</v>
      </c>
      <c r="G107" s="14" t="s">
        <v>3507</v>
      </c>
      <c r="H107" s="14" t="s">
        <v>3783</v>
      </c>
      <c r="I107" s="15">
        <v>800</v>
      </c>
      <c r="J107" s="77">
        <v>2</v>
      </c>
      <c r="K107" s="92"/>
    </row>
    <row r="108" spans="1:25" ht="13" x14ac:dyDescent="0.15">
      <c r="A108" s="14" t="s">
        <v>1505</v>
      </c>
      <c r="B108" s="14" t="s">
        <v>1510</v>
      </c>
      <c r="C108" s="14" t="s">
        <v>1511</v>
      </c>
      <c r="D108" s="16">
        <v>45727</v>
      </c>
      <c r="E108" s="16"/>
      <c r="F108" s="14" t="s">
        <v>1512</v>
      </c>
      <c r="G108" s="14" t="s">
        <v>3508</v>
      </c>
      <c r="H108" s="14" t="s">
        <v>1513</v>
      </c>
      <c r="I108" s="15">
        <v>82</v>
      </c>
      <c r="J108" s="77">
        <v>2</v>
      </c>
      <c r="K108" s="92"/>
    </row>
    <row r="109" spans="1:25" ht="24" x14ac:dyDescent="0.15">
      <c r="A109" s="14" t="s">
        <v>1505</v>
      </c>
      <c r="B109" s="14" t="s">
        <v>1514</v>
      </c>
      <c r="C109" s="14" t="s">
        <v>1515</v>
      </c>
      <c r="D109" s="16">
        <v>45715</v>
      </c>
      <c r="E109" s="16"/>
      <c r="F109" s="14" t="s">
        <v>1516</v>
      </c>
      <c r="G109" s="14" t="s">
        <v>3509</v>
      </c>
      <c r="H109" s="14" t="s">
        <v>1517</v>
      </c>
      <c r="I109" s="15">
        <v>307.5</v>
      </c>
      <c r="J109" s="77">
        <v>4</v>
      </c>
      <c r="K109" s="92"/>
    </row>
    <row r="110" spans="1:25" ht="24" x14ac:dyDescent="0.15">
      <c r="A110" s="14" t="s">
        <v>1505</v>
      </c>
      <c r="B110" s="14" t="s">
        <v>1518</v>
      </c>
      <c r="C110" s="14" t="s">
        <v>1519</v>
      </c>
      <c r="D110" s="16">
        <v>45727</v>
      </c>
      <c r="E110" s="16"/>
      <c r="F110" s="14" t="s">
        <v>1520</v>
      </c>
      <c r="G110" s="14" t="s">
        <v>3510</v>
      </c>
      <c r="H110" s="14" t="s">
        <v>1521</v>
      </c>
      <c r="I110" s="15">
        <v>400</v>
      </c>
      <c r="J110" s="77">
        <v>2</v>
      </c>
      <c r="K110" s="92"/>
    </row>
    <row r="111" spans="1:25" ht="24" x14ac:dyDescent="0.15">
      <c r="A111" s="14" t="s">
        <v>1505</v>
      </c>
      <c r="B111" s="14" t="s">
        <v>1522</v>
      </c>
      <c r="C111" s="14" t="s">
        <v>1523</v>
      </c>
      <c r="D111" s="16">
        <v>45727</v>
      </c>
      <c r="E111" s="16"/>
      <c r="F111" s="14" t="s">
        <v>1524</v>
      </c>
      <c r="G111" s="14" t="s">
        <v>3511</v>
      </c>
      <c r="H111" s="14" t="s">
        <v>1525</v>
      </c>
      <c r="I111" s="15">
        <v>400</v>
      </c>
      <c r="J111" s="77">
        <v>2</v>
      </c>
      <c r="K111" s="92"/>
    </row>
    <row r="112" spans="1:25" ht="24" x14ac:dyDescent="0.15">
      <c r="A112" s="14" t="s">
        <v>1505</v>
      </c>
      <c r="B112" s="14" t="s">
        <v>1526</v>
      </c>
      <c r="C112" s="14" t="s">
        <v>1527</v>
      </c>
      <c r="D112" s="16">
        <v>45727</v>
      </c>
      <c r="E112" s="16"/>
      <c r="F112" s="14" t="s">
        <v>1524</v>
      </c>
      <c r="G112" s="14" t="s">
        <v>3512</v>
      </c>
      <c r="H112" s="14" t="s">
        <v>1528</v>
      </c>
      <c r="I112" s="15">
        <v>500</v>
      </c>
      <c r="J112" s="77">
        <v>2</v>
      </c>
      <c r="K112" s="92"/>
    </row>
    <row r="113" spans="1:11" ht="24" x14ac:dyDescent="0.15">
      <c r="A113" s="14" t="s">
        <v>1505</v>
      </c>
      <c r="B113" s="14" t="s">
        <v>1529</v>
      </c>
      <c r="C113" s="14" t="s">
        <v>1530</v>
      </c>
      <c r="D113" s="16">
        <v>45727</v>
      </c>
      <c r="E113" s="16"/>
      <c r="F113" s="14" t="s">
        <v>1531</v>
      </c>
      <c r="G113" s="14" t="s">
        <v>3513</v>
      </c>
      <c r="H113" s="14" t="s">
        <v>1532</v>
      </c>
      <c r="I113" s="15">
        <v>500</v>
      </c>
      <c r="J113" s="77">
        <v>2</v>
      </c>
      <c r="K113" s="92"/>
    </row>
    <row r="114" spans="1:11" ht="24" x14ac:dyDescent="0.15">
      <c r="A114" s="14" t="s">
        <v>1505</v>
      </c>
      <c r="B114" s="14" t="s">
        <v>1533</v>
      </c>
      <c r="C114" s="14" t="s">
        <v>1534</v>
      </c>
      <c r="D114" s="16">
        <v>45722</v>
      </c>
      <c r="E114" s="16"/>
      <c r="F114" s="14" t="s">
        <v>1535</v>
      </c>
      <c r="G114" s="14" t="s">
        <v>3514</v>
      </c>
      <c r="H114" s="14" t="s">
        <v>1536</v>
      </c>
      <c r="I114" s="15">
        <v>2700</v>
      </c>
      <c r="J114" s="77">
        <v>2</v>
      </c>
      <c r="K114" s="92"/>
    </row>
    <row r="115" spans="1:11" ht="24" x14ac:dyDescent="0.15">
      <c r="A115" s="14" t="s">
        <v>1505</v>
      </c>
      <c r="B115" s="14" t="s">
        <v>1537</v>
      </c>
      <c r="C115" s="14" t="s">
        <v>1530</v>
      </c>
      <c r="D115" s="16">
        <v>45727</v>
      </c>
      <c r="E115" s="16"/>
      <c r="F115" s="14" t="s">
        <v>1538</v>
      </c>
      <c r="G115" s="14" t="s">
        <v>3515</v>
      </c>
      <c r="H115" s="14" t="s">
        <v>1539</v>
      </c>
      <c r="I115" s="15">
        <v>400</v>
      </c>
      <c r="J115" s="77">
        <v>2</v>
      </c>
      <c r="K115" s="92"/>
    </row>
    <row r="116" spans="1:11" ht="24" x14ac:dyDescent="0.15">
      <c r="A116" s="14" t="s">
        <v>1505</v>
      </c>
      <c r="B116" s="14" t="s">
        <v>1540</v>
      </c>
      <c r="C116" s="14" t="s">
        <v>1541</v>
      </c>
      <c r="D116" s="16">
        <v>45727</v>
      </c>
      <c r="E116" s="16"/>
      <c r="F116" s="14" t="s">
        <v>1542</v>
      </c>
      <c r="G116" s="14" t="s">
        <v>3516</v>
      </c>
      <c r="H116" s="14" t="s">
        <v>1543</v>
      </c>
      <c r="I116" s="15">
        <v>407</v>
      </c>
      <c r="J116" s="77">
        <v>3</v>
      </c>
      <c r="K116" s="92"/>
    </row>
    <row r="117" spans="1:11" ht="24" x14ac:dyDescent="0.15">
      <c r="A117" s="14" t="s">
        <v>1505</v>
      </c>
      <c r="B117" s="14" t="s">
        <v>1544</v>
      </c>
      <c r="C117" s="14" t="s">
        <v>1545</v>
      </c>
      <c r="D117" s="16">
        <v>45722</v>
      </c>
      <c r="E117" s="16"/>
      <c r="F117" s="14" t="s">
        <v>1535</v>
      </c>
      <c r="G117" s="14" t="s">
        <v>3517</v>
      </c>
      <c r="H117" s="14" t="s">
        <v>1546</v>
      </c>
      <c r="I117" s="15">
        <v>2350</v>
      </c>
      <c r="J117" s="77">
        <v>3</v>
      </c>
      <c r="K117" s="92"/>
    </row>
    <row r="118" spans="1:11" ht="24" x14ac:dyDescent="0.15">
      <c r="A118" s="14" t="s">
        <v>1505</v>
      </c>
      <c r="B118" s="14" t="s">
        <v>1547</v>
      </c>
      <c r="C118" s="14" t="s">
        <v>1548</v>
      </c>
      <c r="D118" s="16">
        <v>45727</v>
      </c>
      <c r="E118" s="16"/>
      <c r="F118" s="14" t="s">
        <v>1520</v>
      </c>
      <c r="G118" s="14" t="s">
        <v>3518</v>
      </c>
      <c r="H118" s="14" t="s">
        <v>1549</v>
      </c>
      <c r="I118" s="15">
        <v>1100</v>
      </c>
      <c r="J118" s="77">
        <v>2</v>
      </c>
      <c r="K118" s="92"/>
    </row>
    <row r="119" spans="1:11" ht="24" x14ac:dyDescent="0.15">
      <c r="A119" s="14" t="s">
        <v>1505</v>
      </c>
      <c r="B119" s="14" t="s">
        <v>1550</v>
      </c>
      <c r="C119" s="14" t="s">
        <v>1527</v>
      </c>
      <c r="D119" s="16">
        <v>45727</v>
      </c>
      <c r="E119" s="16"/>
      <c r="F119" s="14" t="s">
        <v>1520</v>
      </c>
      <c r="G119" s="14" t="s">
        <v>3519</v>
      </c>
      <c r="H119" s="14" t="s">
        <v>1551</v>
      </c>
      <c r="I119" s="15">
        <v>400</v>
      </c>
      <c r="J119" s="77">
        <v>2</v>
      </c>
      <c r="K119" s="92"/>
    </row>
    <row r="120" spans="1:11" ht="24" x14ac:dyDescent="0.15">
      <c r="A120" s="14" t="s">
        <v>1505</v>
      </c>
      <c r="B120" s="14" t="s">
        <v>1552</v>
      </c>
      <c r="C120" s="14" t="s">
        <v>1553</v>
      </c>
      <c r="D120" s="16">
        <v>45727</v>
      </c>
      <c r="E120" s="16"/>
      <c r="F120" s="14" t="s">
        <v>1520</v>
      </c>
      <c r="G120" s="14" t="s">
        <v>3520</v>
      </c>
      <c r="H120" s="14" t="s">
        <v>1554</v>
      </c>
      <c r="I120" s="15">
        <v>400</v>
      </c>
      <c r="J120" s="77">
        <v>2</v>
      </c>
      <c r="K120" s="92"/>
    </row>
    <row r="121" spans="1:11" ht="24" x14ac:dyDescent="0.15">
      <c r="A121" s="14" t="s">
        <v>1505</v>
      </c>
      <c r="B121" s="14" t="s">
        <v>1555</v>
      </c>
      <c r="C121" s="14" t="s">
        <v>1556</v>
      </c>
      <c r="D121" s="16">
        <v>45722</v>
      </c>
      <c r="E121" s="16"/>
      <c r="F121" s="14" t="s">
        <v>1557</v>
      </c>
      <c r="G121" s="14" t="s">
        <v>3521</v>
      </c>
      <c r="H121" s="14" t="s">
        <v>1558</v>
      </c>
      <c r="I121" s="15">
        <v>1950</v>
      </c>
      <c r="J121" s="77">
        <v>3</v>
      </c>
      <c r="K121" s="92"/>
    </row>
    <row r="122" spans="1:11" ht="24" x14ac:dyDescent="0.15">
      <c r="A122" s="14" t="s">
        <v>1505</v>
      </c>
      <c r="B122" s="14" t="s">
        <v>1559</v>
      </c>
      <c r="C122" s="14" t="s">
        <v>1560</v>
      </c>
      <c r="D122" s="16">
        <v>45727</v>
      </c>
      <c r="E122" s="16"/>
      <c r="F122" s="14" t="s">
        <v>1561</v>
      </c>
      <c r="G122" s="14" t="s">
        <v>3522</v>
      </c>
      <c r="H122" s="14" t="s">
        <v>1562</v>
      </c>
      <c r="I122" s="15">
        <v>2000</v>
      </c>
      <c r="J122" s="77">
        <v>2</v>
      </c>
      <c r="K122" s="92"/>
    </row>
    <row r="123" spans="1:11" ht="24" x14ac:dyDescent="0.15">
      <c r="A123" s="14" t="s">
        <v>1505</v>
      </c>
      <c r="B123" s="14" t="s">
        <v>1563</v>
      </c>
      <c r="C123" s="14" t="s">
        <v>1553</v>
      </c>
      <c r="D123" s="16">
        <v>45727</v>
      </c>
      <c r="E123" s="16"/>
      <c r="F123" s="14" t="s">
        <v>1535</v>
      </c>
      <c r="G123" s="14" t="s">
        <v>3523</v>
      </c>
      <c r="H123" s="14" t="s">
        <v>1564</v>
      </c>
      <c r="I123" s="15">
        <v>1900</v>
      </c>
      <c r="J123" s="77">
        <v>2</v>
      </c>
      <c r="K123" s="92"/>
    </row>
    <row r="124" spans="1:11" ht="24" x14ac:dyDescent="0.15">
      <c r="A124" s="14" t="s">
        <v>1505</v>
      </c>
      <c r="B124" s="14" t="s">
        <v>1565</v>
      </c>
      <c r="C124" s="14" t="s">
        <v>1566</v>
      </c>
      <c r="D124" s="16">
        <v>45728</v>
      </c>
      <c r="E124" s="16"/>
      <c r="F124" s="14" t="s">
        <v>1520</v>
      </c>
      <c r="G124" s="14" t="s">
        <v>3524</v>
      </c>
      <c r="H124" s="14" t="s">
        <v>1567</v>
      </c>
      <c r="I124" s="15">
        <v>638</v>
      </c>
      <c r="J124" s="77">
        <v>2</v>
      </c>
      <c r="K124" s="92"/>
    </row>
    <row r="125" spans="1:11" ht="24" x14ac:dyDescent="0.15">
      <c r="A125" s="14" t="s">
        <v>1505</v>
      </c>
      <c r="B125" s="14" t="s">
        <v>1568</v>
      </c>
      <c r="C125" s="14" t="s">
        <v>1527</v>
      </c>
      <c r="D125" s="16">
        <v>45728</v>
      </c>
      <c r="E125" s="16"/>
      <c r="F125" s="14" t="s">
        <v>1569</v>
      </c>
      <c r="G125" s="14" t="s">
        <v>3525</v>
      </c>
      <c r="H125" s="14" t="s">
        <v>1570</v>
      </c>
      <c r="I125" s="15">
        <v>500</v>
      </c>
      <c r="J125" s="77">
        <v>2</v>
      </c>
      <c r="K125" s="92"/>
    </row>
    <row r="126" spans="1:11" ht="24" x14ac:dyDescent="0.15">
      <c r="A126" s="14" t="s">
        <v>1505</v>
      </c>
      <c r="B126" s="14" t="s">
        <v>1571</v>
      </c>
      <c r="C126" s="14" t="s">
        <v>1572</v>
      </c>
      <c r="D126" s="16">
        <v>45728</v>
      </c>
      <c r="E126" s="16"/>
      <c r="F126" s="14" t="s">
        <v>1520</v>
      </c>
      <c r="G126" s="14" t="s">
        <v>3526</v>
      </c>
      <c r="H126" s="14" t="s">
        <v>1573</v>
      </c>
      <c r="I126" s="15">
        <v>1100</v>
      </c>
      <c r="J126" s="77">
        <v>2</v>
      </c>
      <c r="K126" s="92"/>
    </row>
    <row r="127" spans="1:11" ht="24" x14ac:dyDescent="0.15">
      <c r="A127" s="14" t="s">
        <v>1505</v>
      </c>
      <c r="B127" s="14" t="s">
        <v>1574</v>
      </c>
      <c r="C127" s="14" t="s">
        <v>1575</v>
      </c>
      <c r="D127" s="16">
        <v>45728</v>
      </c>
      <c r="E127" s="16"/>
      <c r="F127" s="14" t="s">
        <v>1520</v>
      </c>
      <c r="G127" s="14" t="s">
        <v>3527</v>
      </c>
      <c r="H127" s="14" t="s">
        <v>1576</v>
      </c>
      <c r="I127" s="15">
        <v>300</v>
      </c>
      <c r="J127" s="77">
        <v>2</v>
      </c>
      <c r="K127" s="92"/>
    </row>
    <row r="128" spans="1:11" ht="24" x14ac:dyDescent="0.15">
      <c r="A128" s="14" t="s">
        <v>1505</v>
      </c>
      <c r="B128" s="14" t="s">
        <v>1577</v>
      </c>
      <c r="C128" s="14" t="s">
        <v>1578</v>
      </c>
      <c r="D128" s="16">
        <v>45728</v>
      </c>
      <c r="E128" s="16"/>
      <c r="F128" s="14" t="s">
        <v>1579</v>
      </c>
      <c r="G128" s="14" t="s">
        <v>3528</v>
      </c>
      <c r="H128" s="14" t="s">
        <v>1580</v>
      </c>
      <c r="I128" s="15">
        <v>125</v>
      </c>
      <c r="J128" s="77">
        <v>3</v>
      </c>
      <c r="K128" s="92"/>
    </row>
    <row r="129" spans="1:11" ht="24" x14ac:dyDescent="0.15">
      <c r="A129" s="14" t="s">
        <v>1505</v>
      </c>
      <c r="B129" s="14" t="s">
        <v>1581</v>
      </c>
      <c r="C129" s="14" t="s">
        <v>1582</v>
      </c>
      <c r="D129" s="16">
        <v>45727</v>
      </c>
      <c r="E129" s="16"/>
      <c r="F129" s="14" t="s">
        <v>1583</v>
      </c>
      <c r="G129" s="14"/>
      <c r="H129" s="14" t="s">
        <v>1584</v>
      </c>
      <c r="I129" s="15">
        <v>3000</v>
      </c>
      <c r="J129" s="77">
        <v>3</v>
      </c>
      <c r="K129" s="92"/>
    </row>
    <row r="130" spans="1:11" ht="24" x14ac:dyDescent="0.15">
      <c r="A130" s="14" t="s">
        <v>1505</v>
      </c>
      <c r="B130" s="14" t="s">
        <v>1585</v>
      </c>
      <c r="C130" s="14" t="s">
        <v>1586</v>
      </c>
      <c r="D130" s="16">
        <v>45761</v>
      </c>
      <c r="E130" s="16"/>
      <c r="F130" s="14" t="s">
        <v>1587</v>
      </c>
      <c r="G130" s="14" t="s">
        <v>3507</v>
      </c>
      <c r="H130" s="14" t="s">
        <v>1588</v>
      </c>
      <c r="I130" s="15">
        <v>800</v>
      </c>
      <c r="J130" s="77">
        <v>2</v>
      </c>
      <c r="K130" s="92"/>
    </row>
    <row r="131" spans="1:11" ht="24" x14ac:dyDescent="0.15">
      <c r="A131" s="14" t="s">
        <v>1505</v>
      </c>
      <c r="B131" s="14" t="s">
        <v>1589</v>
      </c>
      <c r="C131" s="14" t="s">
        <v>1590</v>
      </c>
      <c r="D131" s="16">
        <v>45728</v>
      </c>
      <c r="E131" s="16"/>
      <c r="F131" s="14" t="s">
        <v>1520</v>
      </c>
      <c r="G131" s="14" t="s">
        <v>3529</v>
      </c>
      <c r="H131" s="14" t="s">
        <v>1591</v>
      </c>
      <c r="I131" s="15">
        <v>1100</v>
      </c>
      <c r="J131" s="77">
        <v>2</v>
      </c>
      <c r="K131" s="92"/>
    </row>
    <row r="132" spans="1:11" ht="24" x14ac:dyDescent="0.15">
      <c r="A132" s="14" t="s">
        <v>1505</v>
      </c>
      <c r="B132" s="14" t="s">
        <v>1592</v>
      </c>
      <c r="C132" s="14" t="s">
        <v>1593</v>
      </c>
      <c r="D132" s="16">
        <v>45728</v>
      </c>
      <c r="E132" s="16"/>
      <c r="F132" s="14" t="s">
        <v>1520</v>
      </c>
      <c r="G132" s="14" t="s">
        <v>3530</v>
      </c>
      <c r="H132" s="14" t="s">
        <v>1594</v>
      </c>
      <c r="I132" s="15">
        <v>400</v>
      </c>
      <c r="J132" s="77">
        <v>2</v>
      </c>
      <c r="K132" s="92"/>
    </row>
    <row r="133" spans="1:11" ht="24" x14ac:dyDescent="0.15">
      <c r="A133" s="14" t="s">
        <v>1505</v>
      </c>
      <c r="B133" s="14" t="s">
        <v>3532</v>
      </c>
      <c r="C133" s="14" t="s">
        <v>1553</v>
      </c>
      <c r="D133" s="16">
        <v>45728</v>
      </c>
      <c r="E133" s="16"/>
      <c r="F133" s="14" t="s">
        <v>1520</v>
      </c>
      <c r="G133" s="14" t="s">
        <v>3531</v>
      </c>
      <c r="H133" s="14" t="s">
        <v>1595</v>
      </c>
      <c r="I133" s="15">
        <v>700</v>
      </c>
      <c r="J133" s="77">
        <v>2</v>
      </c>
      <c r="K133" s="92"/>
    </row>
    <row r="134" spans="1:11" ht="24" x14ac:dyDescent="0.15">
      <c r="A134" s="14" t="s">
        <v>1505</v>
      </c>
      <c r="B134" s="14" t="s">
        <v>1596</v>
      </c>
      <c r="C134" s="14" t="s">
        <v>1597</v>
      </c>
      <c r="D134" s="16">
        <v>45728</v>
      </c>
      <c r="E134" s="16"/>
      <c r="F134" s="14" t="s">
        <v>1598</v>
      </c>
      <c r="G134" s="14" t="s">
        <v>3533</v>
      </c>
      <c r="H134" s="14" t="s">
        <v>1599</v>
      </c>
      <c r="I134" s="15">
        <v>700</v>
      </c>
      <c r="J134" s="77">
        <v>2</v>
      </c>
      <c r="K134" s="92"/>
    </row>
    <row r="135" spans="1:11" ht="24" x14ac:dyDescent="0.15">
      <c r="A135" s="14" t="s">
        <v>1505</v>
      </c>
      <c r="B135" s="14" t="s">
        <v>1600</v>
      </c>
      <c r="C135" s="14" t="s">
        <v>1527</v>
      </c>
      <c r="D135" s="16">
        <v>45728</v>
      </c>
      <c r="E135" s="16"/>
      <c r="F135" s="14" t="s">
        <v>1601</v>
      </c>
      <c r="G135" s="14" t="s">
        <v>3534</v>
      </c>
      <c r="H135" s="14" t="s">
        <v>1602</v>
      </c>
      <c r="I135" s="15">
        <v>715</v>
      </c>
      <c r="J135" s="77">
        <v>2</v>
      </c>
      <c r="K135" s="92"/>
    </row>
    <row r="136" spans="1:11" ht="24" x14ac:dyDescent="0.15">
      <c r="A136" s="14" t="s">
        <v>1505</v>
      </c>
      <c r="B136" s="14" t="s">
        <v>1603</v>
      </c>
      <c r="C136" s="14" t="s">
        <v>1604</v>
      </c>
      <c r="D136" s="16">
        <v>45722</v>
      </c>
      <c r="E136" s="16"/>
      <c r="F136" s="14" t="s">
        <v>1605</v>
      </c>
      <c r="G136" s="14" t="s">
        <v>3535</v>
      </c>
      <c r="H136" s="14" t="s">
        <v>1606</v>
      </c>
      <c r="I136" s="15">
        <v>300</v>
      </c>
      <c r="J136" s="77">
        <v>3</v>
      </c>
      <c r="K136" s="92"/>
    </row>
    <row r="137" spans="1:11" ht="24" x14ac:dyDescent="0.15">
      <c r="A137" s="14" t="s">
        <v>1505</v>
      </c>
      <c r="B137" s="14" t="s">
        <v>1607</v>
      </c>
      <c r="C137" s="14" t="s">
        <v>1534</v>
      </c>
      <c r="D137" s="16">
        <v>45722</v>
      </c>
      <c r="E137" s="16"/>
      <c r="F137" s="14" t="s">
        <v>1535</v>
      </c>
      <c r="G137" s="14" t="s">
        <v>3535</v>
      </c>
      <c r="H137" s="14" t="s">
        <v>1606</v>
      </c>
      <c r="I137" s="15">
        <v>300</v>
      </c>
      <c r="J137" s="77">
        <v>3</v>
      </c>
      <c r="K137" s="92"/>
    </row>
    <row r="138" spans="1:11" ht="24" x14ac:dyDescent="0.15">
      <c r="A138" s="14" t="s">
        <v>1505</v>
      </c>
      <c r="B138" s="14" t="s">
        <v>1608</v>
      </c>
      <c r="C138" s="14" t="s">
        <v>1609</v>
      </c>
      <c r="D138" s="16">
        <v>45728</v>
      </c>
      <c r="E138" s="16"/>
      <c r="F138" s="14" t="s">
        <v>1610</v>
      </c>
      <c r="G138" s="14" t="s">
        <v>3536</v>
      </c>
      <c r="H138" s="14" t="s">
        <v>1611</v>
      </c>
      <c r="I138" s="15">
        <v>151.18</v>
      </c>
      <c r="J138" s="77">
        <v>2</v>
      </c>
      <c r="K138" s="92"/>
    </row>
    <row r="139" spans="1:11" ht="13" x14ac:dyDescent="0.15">
      <c r="A139" s="14" t="s">
        <v>1505</v>
      </c>
      <c r="B139" s="14" t="s">
        <v>1612</v>
      </c>
      <c r="C139" s="14" t="s">
        <v>1613</v>
      </c>
      <c r="D139" s="16">
        <v>45728</v>
      </c>
      <c r="E139" s="16"/>
      <c r="F139" s="14" t="s">
        <v>1614</v>
      </c>
      <c r="G139" s="14" t="s">
        <v>3537</v>
      </c>
      <c r="H139" s="14" t="s">
        <v>1615</v>
      </c>
      <c r="I139" s="15">
        <v>90</v>
      </c>
      <c r="J139" s="77">
        <v>2</v>
      </c>
      <c r="K139" s="92"/>
    </row>
    <row r="140" spans="1:11" ht="24" x14ac:dyDescent="0.15">
      <c r="A140" s="14" t="s">
        <v>1505</v>
      </c>
      <c r="B140" s="14" t="s">
        <v>1616</v>
      </c>
      <c r="C140" s="14" t="s">
        <v>1541</v>
      </c>
      <c r="D140" s="16">
        <v>45728</v>
      </c>
      <c r="E140" s="16"/>
      <c r="F140" s="14" t="s">
        <v>1520</v>
      </c>
      <c r="G140" s="14" t="s">
        <v>3538</v>
      </c>
      <c r="H140" s="14" t="s">
        <v>1617</v>
      </c>
      <c r="I140" s="15">
        <v>1000</v>
      </c>
      <c r="J140" s="77">
        <v>2</v>
      </c>
      <c r="K140" s="92"/>
    </row>
    <row r="141" spans="1:11" ht="24" x14ac:dyDescent="0.15">
      <c r="A141" s="14" t="s">
        <v>1505</v>
      </c>
      <c r="B141" s="14" t="s">
        <v>1618</v>
      </c>
      <c r="C141" s="14" t="s">
        <v>1566</v>
      </c>
      <c r="D141" s="16">
        <v>45728</v>
      </c>
      <c r="E141" s="16"/>
      <c r="F141" s="14" t="s">
        <v>1520</v>
      </c>
      <c r="G141" s="14" t="s">
        <v>3539</v>
      </c>
      <c r="H141" s="14" t="s">
        <v>1619</v>
      </c>
      <c r="I141" s="15">
        <v>400</v>
      </c>
      <c r="J141" s="77">
        <v>2</v>
      </c>
      <c r="K141" s="92"/>
    </row>
    <row r="142" spans="1:11" ht="13" x14ac:dyDescent="0.15">
      <c r="A142" s="14" t="s">
        <v>1505</v>
      </c>
      <c r="B142" s="14" t="s">
        <v>1620</v>
      </c>
      <c r="C142" s="14" t="s">
        <v>1621</v>
      </c>
      <c r="D142" s="16">
        <v>45728</v>
      </c>
      <c r="E142" s="16"/>
      <c r="F142" s="14" t="s">
        <v>1622</v>
      </c>
      <c r="G142" s="14" t="s">
        <v>3537</v>
      </c>
      <c r="H142" s="14" t="s">
        <v>1615</v>
      </c>
      <c r="I142" s="15">
        <v>90</v>
      </c>
      <c r="J142" s="77">
        <v>2</v>
      </c>
      <c r="K142" s="92"/>
    </row>
    <row r="143" spans="1:11" ht="24" x14ac:dyDescent="0.15">
      <c r="A143" s="14" t="s">
        <v>1505</v>
      </c>
      <c r="B143" s="14" t="s">
        <v>1623</v>
      </c>
      <c r="C143" s="14" t="s">
        <v>1624</v>
      </c>
      <c r="D143" s="16">
        <v>45728</v>
      </c>
      <c r="E143" s="16"/>
      <c r="F143" s="14" t="s">
        <v>1538</v>
      </c>
      <c r="G143" s="14" t="s">
        <v>3540</v>
      </c>
      <c r="H143" s="14" t="s">
        <v>1625</v>
      </c>
      <c r="I143" s="15">
        <v>400</v>
      </c>
      <c r="J143" s="77">
        <v>2</v>
      </c>
      <c r="K143" s="92"/>
    </row>
    <row r="144" spans="1:11" ht="24" x14ac:dyDescent="0.15">
      <c r="A144" s="14" t="s">
        <v>1505</v>
      </c>
      <c r="B144" s="14" t="s">
        <v>3744</v>
      </c>
      <c r="C144" s="14" t="s">
        <v>1534</v>
      </c>
      <c r="D144" s="16">
        <v>45728</v>
      </c>
      <c r="E144" s="16"/>
      <c r="F144" s="14" t="s">
        <v>1520</v>
      </c>
      <c r="G144" s="14" t="s">
        <v>3540</v>
      </c>
      <c r="H144" s="14" t="s">
        <v>1625</v>
      </c>
      <c r="I144" s="15">
        <v>400</v>
      </c>
      <c r="J144" s="77">
        <v>2</v>
      </c>
      <c r="K144" s="92"/>
    </row>
    <row r="145" spans="1:11" ht="24" x14ac:dyDescent="0.15">
      <c r="A145" s="14" t="s">
        <v>1505</v>
      </c>
      <c r="B145" s="14" t="s">
        <v>1626</v>
      </c>
      <c r="C145" s="14" t="s">
        <v>1627</v>
      </c>
      <c r="D145" s="16">
        <v>45722</v>
      </c>
      <c r="E145" s="16"/>
      <c r="F145" s="14" t="s">
        <v>1535</v>
      </c>
      <c r="G145" s="14" t="s">
        <v>3510</v>
      </c>
      <c r="H145" s="14" t="s">
        <v>1628</v>
      </c>
      <c r="I145" s="15">
        <v>2200</v>
      </c>
      <c r="J145" s="77">
        <v>2</v>
      </c>
      <c r="K145" s="92"/>
    </row>
    <row r="146" spans="1:11" ht="24" x14ac:dyDescent="0.15">
      <c r="A146" s="14" t="s">
        <v>1505</v>
      </c>
      <c r="B146" s="14" t="s">
        <v>1629</v>
      </c>
      <c r="C146" s="14" t="s">
        <v>1630</v>
      </c>
      <c r="D146" s="16">
        <v>45722</v>
      </c>
      <c r="E146" s="16"/>
      <c r="F146" s="14" t="s">
        <v>1535</v>
      </c>
      <c r="G146" s="14" t="s">
        <v>3541</v>
      </c>
      <c r="H146" s="14" t="s">
        <v>1631</v>
      </c>
      <c r="I146" s="15">
        <v>2750</v>
      </c>
      <c r="J146" s="77">
        <v>2</v>
      </c>
      <c r="K146" s="92"/>
    </row>
    <row r="147" spans="1:11" ht="24" x14ac:dyDescent="0.15">
      <c r="A147" s="14" t="s">
        <v>1505</v>
      </c>
      <c r="B147" s="14" t="s">
        <v>1632</v>
      </c>
      <c r="C147" s="14" t="s">
        <v>1534</v>
      </c>
      <c r="D147" s="16">
        <v>45730</v>
      </c>
      <c r="E147" s="16"/>
      <c r="F147" s="14" t="s">
        <v>1520</v>
      </c>
      <c r="G147" s="14" t="s">
        <v>3542</v>
      </c>
      <c r="H147" s="14" t="s">
        <v>1633</v>
      </c>
      <c r="I147" s="15">
        <v>1429.8</v>
      </c>
      <c r="J147" s="77">
        <v>2</v>
      </c>
      <c r="K147" s="92"/>
    </row>
    <row r="148" spans="1:11" ht="24" x14ac:dyDescent="0.15">
      <c r="A148" s="14" t="s">
        <v>1505</v>
      </c>
      <c r="B148" s="14" t="s">
        <v>1634</v>
      </c>
      <c r="C148" s="14" t="s">
        <v>1519</v>
      </c>
      <c r="D148" s="16">
        <v>45728</v>
      </c>
      <c r="E148" s="16"/>
      <c r="F148" s="14" t="s">
        <v>1520</v>
      </c>
      <c r="G148" s="14" t="s">
        <v>3543</v>
      </c>
      <c r="H148" s="14" t="s">
        <v>1635</v>
      </c>
      <c r="I148" s="15">
        <v>634.96</v>
      </c>
      <c r="J148" s="77">
        <v>3</v>
      </c>
      <c r="K148" s="92"/>
    </row>
    <row r="149" spans="1:11" ht="24" x14ac:dyDescent="0.15">
      <c r="A149" s="14" t="s">
        <v>1505</v>
      </c>
      <c r="B149" s="14" t="s">
        <v>1636</v>
      </c>
      <c r="C149" s="14" t="s">
        <v>1553</v>
      </c>
      <c r="D149" s="16">
        <v>45728</v>
      </c>
      <c r="E149" s="16"/>
      <c r="F149" s="14" t="s">
        <v>1520</v>
      </c>
      <c r="G149" s="14" t="s">
        <v>3544</v>
      </c>
      <c r="H149" s="14" t="s">
        <v>1637</v>
      </c>
      <c r="I149" s="15">
        <v>373.18</v>
      </c>
      <c r="J149" s="77">
        <v>2</v>
      </c>
      <c r="K149" s="92"/>
    </row>
    <row r="150" spans="1:11" ht="24" x14ac:dyDescent="0.15">
      <c r="A150" s="14" t="s">
        <v>1505</v>
      </c>
      <c r="B150" s="14" t="s">
        <v>1638</v>
      </c>
      <c r="C150" s="14" t="s">
        <v>1604</v>
      </c>
      <c r="D150" s="16">
        <v>45728</v>
      </c>
      <c r="E150" s="16"/>
      <c r="F150" s="14" t="s">
        <v>1639</v>
      </c>
      <c r="G150" s="14" t="s">
        <v>3545</v>
      </c>
      <c r="H150" s="14" t="s">
        <v>1640</v>
      </c>
      <c r="I150" s="15">
        <v>500</v>
      </c>
      <c r="J150" s="77">
        <v>2</v>
      </c>
      <c r="K150" s="92"/>
    </row>
    <row r="151" spans="1:11" ht="24" x14ac:dyDescent="0.15">
      <c r="A151" s="14" t="s">
        <v>1505</v>
      </c>
      <c r="B151" s="14" t="s">
        <v>1641</v>
      </c>
      <c r="C151" s="14" t="s">
        <v>1545</v>
      </c>
      <c r="D151" s="16">
        <v>45728</v>
      </c>
      <c r="E151" s="16"/>
      <c r="F151" s="14" t="s">
        <v>1561</v>
      </c>
      <c r="G151" s="14" t="s">
        <v>3546</v>
      </c>
      <c r="H151" s="14" t="s">
        <v>1642</v>
      </c>
      <c r="I151" s="15">
        <v>500</v>
      </c>
      <c r="J151" s="77">
        <v>2</v>
      </c>
      <c r="K151" s="92"/>
    </row>
    <row r="152" spans="1:11" ht="24" x14ac:dyDescent="0.15">
      <c r="A152" s="14" t="s">
        <v>1505</v>
      </c>
      <c r="B152" s="14" t="s">
        <v>1643</v>
      </c>
      <c r="C152" s="14" t="s">
        <v>1590</v>
      </c>
      <c r="D152" s="16">
        <v>45728</v>
      </c>
      <c r="E152" s="16"/>
      <c r="F152" s="14" t="s">
        <v>1520</v>
      </c>
      <c r="G152" s="14" t="s">
        <v>3547</v>
      </c>
      <c r="H152" s="14" t="s">
        <v>1644</v>
      </c>
      <c r="I152" s="15">
        <v>500</v>
      </c>
      <c r="J152" s="77">
        <v>2</v>
      </c>
      <c r="K152" s="92"/>
    </row>
    <row r="153" spans="1:11" ht="13" x14ac:dyDescent="0.15">
      <c r="A153" s="14" t="s">
        <v>1505</v>
      </c>
      <c r="B153" s="14" t="s">
        <v>1645</v>
      </c>
      <c r="C153" s="14" t="s">
        <v>1646</v>
      </c>
      <c r="D153" s="16">
        <v>45728</v>
      </c>
      <c r="E153" s="16"/>
      <c r="F153" s="14" t="s">
        <v>1647</v>
      </c>
      <c r="G153" s="14" t="s">
        <v>3508</v>
      </c>
      <c r="H153" s="14" t="s">
        <v>1513</v>
      </c>
      <c r="I153" s="15">
        <v>220</v>
      </c>
      <c r="J153" s="77">
        <v>2</v>
      </c>
      <c r="K153" s="92"/>
    </row>
    <row r="154" spans="1:11" ht="13" x14ac:dyDescent="0.15">
      <c r="A154" s="14" t="s">
        <v>1505</v>
      </c>
      <c r="B154" s="14" t="s">
        <v>1648</v>
      </c>
      <c r="C154" s="14" t="s">
        <v>1649</v>
      </c>
      <c r="D154" s="16">
        <v>45728</v>
      </c>
      <c r="E154" s="16"/>
      <c r="F154" s="14" t="s">
        <v>3548</v>
      </c>
      <c r="G154" s="14" t="s">
        <v>3508</v>
      </c>
      <c r="H154" s="14" t="s">
        <v>1513</v>
      </c>
      <c r="I154" s="15">
        <v>168.5</v>
      </c>
      <c r="J154" s="77">
        <v>2</v>
      </c>
      <c r="K154" s="92"/>
    </row>
    <row r="155" spans="1:11" ht="13" x14ac:dyDescent="0.15">
      <c r="A155" s="14" t="s">
        <v>1505</v>
      </c>
      <c r="B155" s="14" t="s">
        <v>1650</v>
      </c>
      <c r="C155" s="14" t="s">
        <v>1651</v>
      </c>
      <c r="D155" s="16">
        <v>45728</v>
      </c>
      <c r="E155" s="16"/>
      <c r="F155" s="14" t="s">
        <v>1652</v>
      </c>
      <c r="G155" s="14" t="s">
        <v>3508</v>
      </c>
      <c r="H155" s="14" t="s">
        <v>1513</v>
      </c>
      <c r="I155" s="15">
        <v>200</v>
      </c>
      <c r="J155" s="77">
        <v>2</v>
      </c>
      <c r="K155" s="92"/>
    </row>
    <row r="156" spans="1:11" ht="24" x14ac:dyDescent="0.15">
      <c r="A156" s="14" t="s">
        <v>1505</v>
      </c>
      <c r="B156" s="14" t="s">
        <v>1653</v>
      </c>
      <c r="C156" s="14" t="s">
        <v>1654</v>
      </c>
      <c r="D156" s="16">
        <v>45728</v>
      </c>
      <c r="E156" s="16"/>
      <c r="F156" s="14" t="s">
        <v>3745</v>
      </c>
      <c r="G156" s="14" t="s">
        <v>3549</v>
      </c>
      <c r="H156" s="14" t="s">
        <v>1655</v>
      </c>
      <c r="I156" s="15">
        <v>500</v>
      </c>
      <c r="J156" s="77">
        <v>2</v>
      </c>
      <c r="K156" s="92"/>
    </row>
    <row r="157" spans="1:11" ht="24" x14ac:dyDescent="0.15">
      <c r="A157" s="14" t="s">
        <v>1505</v>
      </c>
      <c r="B157" s="14" t="s">
        <v>1656</v>
      </c>
      <c r="C157" s="14" t="s">
        <v>1657</v>
      </c>
      <c r="D157" s="16">
        <v>45728</v>
      </c>
      <c r="E157" s="16"/>
      <c r="F157" s="14" t="s">
        <v>1658</v>
      </c>
      <c r="G157" s="14" t="s">
        <v>3550</v>
      </c>
      <c r="H157" s="14" t="s">
        <v>1659</v>
      </c>
      <c r="I157" s="15">
        <v>250</v>
      </c>
      <c r="J157" s="77">
        <v>2</v>
      </c>
      <c r="K157" s="92"/>
    </row>
    <row r="158" spans="1:11" ht="24" x14ac:dyDescent="0.15">
      <c r="A158" s="14" t="s">
        <v>1505</v>
      </c>
      <c r="B158" s="14" t="s">
        <v>1660</v>
      </c>
      <c r="C158" s="14" t="s">
        <v>1661</v>
      </c>
      <c r="D158" s="16">
        <v>45728</v>
      </c>
      <c r="E158" s="16"/>
      <c r="F158" s="14" t="s">
        <v>1662</v>
      </c>
      <c r="G158" s="14" t="s">
        <v>3509</v>
      </c>
      <c r="H158" s="14" t="s">
        <v>1517</v>
      </c>
      <c r="I158" s="15">
        <v>72</v>
      </c>
      <c r="J158" s="77">
        <v>4</v>
      </c>
      <c r="K158" s="92"/>
    </row>
    <row r="159" spans="1:11" ht="24" x14ac:dyDescent="0.15">
      <c r="A159" s="14" t="s">
        <v>1505</v>
      </c>
      <c r="B159" s="14" t="s">
        <v>3551</v>
      </c>
      <c r="C159" s="14" t="s">
        <v>1663</v>
      </c>
      <c r="D159" s="16">
        <v>45728</v>
      </c>
      <c r="E159" s="16"/>
      <c r="F159" s="14" t="s">
        <v>1664</v>
      </c>
      <c r="G159" s="14" t="s">
        <v>3552</v>
      </c>
      <c r="H159" s="14" t="s">
        <v>1665</v>
      </c>
      <c r="I159" s="15">
        <v>400</v>
      </c>
      <c r="J159" s="77">
        <v>2</v>
      </c>
      <c r="K159" s="92"/>
    </row>
    <row r="160" spans="1:11" ht="24" x14ac:dyDescent="0.15">
      <c r="A160" s="14" t="s">
        <v>1505</v>
      </c>
      <c r="B160" s="14" t="s">
        <v>1666</v>
      </c>
      <c r="C160" s="14" t="s">
        <v>1553</v>
      </c>
      <c r="D160" s="16">
        <v>45742</v>
      </c>
      <c r="E160" s="16"/>
      <c r="F160" s="14" t="s">
        <v>1520</v>
      </c>
      <c r="G160" s="14" t="s">
        <v>3553</v>
      </c>
      <c r="H160" s="14" t="s">
        <v>2188</v>
      </c>
      <c r="I160" s="15">
        <v>500</v>
      </c>
      <c r="J160" s="77">
        <v>2</v>
      </c>
      <c r="K160" s="92"/>
    </row>
    <row r="161" spans="1:11" ht="24" x14ac:dyDescent="0.15">
      <c r="A161" s="14" t="s">
        <v>1505</v>
      </c>
      <c r="B161" s="14" t="s">
        <v>1668</v>
      </c>
      <c r="C161" s="14" t="s">
        <v>1669</v>
      </c>
      <c r="D161" s="16">
        <v>45742</v>
      </c>
      <c r="E161" s="16"/>
      <c r="F161" s="14" t="s">
        <v>1670</v>
      </c>
      <c r="G161" s="14" t="s">
        <v>3554</v>
      </c>
      <c r="H161" s="14" t="s">
        <v>1671</v>
      </c>
      <c r="I161" s="15">
        <v>91.3</v>
      </c>
      <c r="J161" s="77">
        <v>2</v>
      </c>
      <c r="K161" s="92"/>
    </row>
    <row r="162" spans="1:11" ht="24" x14ac:dyDescent="0.15">
      <c r="A162" s="14" t="s">
        <v>1505</v>
      </c>
      <c r="B162" s="14" t="s">
        <v>1672</v>
      </c>
      <c r="C162" s="14" t="s">
        <v>1534</v>
      </c>
      <c r="D162" s="16">
        <v>45742</v>
      </c>
      <c r="E162" s="16"/>
      <c r="F162" s="14" t="s">
        <v>1673</v>
      </c>
      <c r="G162" s="14" t="s">
        <v>3555</v>
      </c>
      <c r="H162" s="14" t="s">
        <v>1674</v>
      </c>
      <c r="I162" s="15">
        <v>715</v>
      </c>
      <c r="J162" s="77">
        <v>2</v>
      </c>
      <c r="K162" s="92"/>
    </row>
    <row r="163" spans="1:11" ht="24" x14ac:dyDescent="0.15">
      <c r="A163" s="14" t="s">
        <v>1505</v>
      </c>
      <c r="B163" s="14" t="s">
        <v>1675</v>
      </c>
      <c r="C163" s="14" t="s">
        <v>1590</v>
      </c>
      <c r="D163" s="16">
        <v>45742</v>
      </c>
      <c r="E163" s="16"/>
      <c r="F163" s="14" t="s">
        <v>1676</v>
      </c>
      <c r="G163" s="14" t="s">
        <v>3556</v>
      </c>
      <c r="H163" s="14" t="s">
        <v>1677</v>
      </c>
      <c r="I163" s="15">
        <v>250</v>
      </c>
      <c r="J163" s="77">
        <v>2</v>
      </c>
      <c r="K163" s="92"/>
    </row>
    <row r="164" spans="1:11" ht="24" x14ac:dyDescent="0.15">
      <c r="A164" s="14" t="s">
        <v>1505</v>
      </c>
      <c r="B164" s="14" t="s">
        <v>1678</v>
      </c>
      <c r="C164" s="14" t="s">
        <v>1590</v>
      </c>
      <c r="D164" s="16">
        <v>45742</v>
      </c>
      <c r="E164" s="16"/>
      <c r="F164" s="14" t="s">
        <v>1676</v>
      </c>
      <c r="G164" s="14" t="s">
        <v>3557</v>
      </c>
      <c r="H164" s="14" t="s">
        <v>1679</v>
      </c>
      <c r="I164" s="15">
        <v>537.13</v>
      </c>
      <c r="J164" s="77">
        <v>2</v>
      </c>
      <c r="K164" s="92"/>
    </row>
    <row r="165" spans="1:11" ht="24" x14ac:dyDescent="0.15">
      <c r="A165" s="14" t="s">
        <v>1505</v>
      </c>
      <c r="B165" s="14" t="s">
        <v>1680</v>
      </c>
      <c r="C165" s="14" t="s">
        <v>1545</v>
      </c>
      <c r="D165" s="16">
        <v>45742</v>
      </c>
      <c r="E165" s="16"/>
      <c r="F165" s="14" t="s">
        <v>1681</v>
      </c>
      <c r="G165" s="14" t="s">
        <v>3558</v>
      </c>
      <c r="H165" s="14" t="s">
        <v>1682</v>
      </c>
      <c r="I165" s="15">
        <v>400</v>
      </c>
      <c r="J165" s="77">
        <v>2</v>
      </c>
      <c r="K165" s="92"/>
    </row>
    <row r="166" spans="1:11" ht="24" x14ac:dyDescent="0.15">
      <c r="A166" s="14" t="s">
        <v>1505</v>
      </c>
      <c r="B166" s="14" t="s">
        <v>1683</v>
      </c>
      <c r="C166" s="14" t="s">
        <v>1657</v>
      </c>
      <c r="D166" s="16">
        <v>45742</v>
      </c>
      <c r="E166" s="16"/>
      <c r="F166" s="14" t="s">
        <v>1520</v>
      </c>
      <c r="G166" s="14" t="s">
        <v>3559</v>
      </c>
      <c r="H166" s="14" t="s">
        <v>1684</v>
      </c>
      <c r="I166" s="15">
        <v>350</v>
      </c>
      <c r="J166" s="77">
        <v>2</v>
      </c>
      <c r="K166" s="92"/>
    </row>
    <row r="167" spans="1:11" ht="24" x14ac:dyDescent="0.15">
      <c r="A167" s="14" t="s">
        <v>1505</v>
      </c>
      <c r="B167" s="14" t="s">
        <v>1685</v>
      </c>
      <c r="C167" s="14" t="s">
        <v>1686</v>
      </c>
      <c r="D167" s="16">
        <v>45742</v>
      </c>
      <c r="E167" s="16"/>
      <c r="F167" s="14" t="s">
        <v>1687</v>
      </c>
      <c r="G167" s="14" t="s">
        <v>3560</v>
      </c>
      <c r="H167" s="14" t="s">
        <v>1688</v>
      </c>
      <c r="I167" s="15">
        <v>307.5</v>
      </c>
      <c r="J167" s="77">
        <v>4</v>
      </c>
      <c r="K167" s="92"/>
    </row>
    <row r="168" spans="1:11" ht="24" x14ac:dyDescent="0.15">
      <c r="A168" s="14" t="s">
        <v>1505</v>
      </c>
      <c r="B168" s="14" t="s">
        <v>3782</v>
      </c>
      <c r="C168" s="14" t="s">
        <v>1527</v>
      </c>
      <c r="D168" s="16">
        <v>45742</v>
      </c>
      <c r="E168" s="16"/>
      <c r="F168" s="14" t="s">
        <v>1520</v>
      </c>
      <c r="G168" s="14" t="s">
        <v>3561</v>
      </c>
      <c r="H168" s="14" t="s">
        <v>1689</v>
      </c>
      <c r="I168" s="15">
        <v>500</v>
      </c>
      <c r="J168" s="77">
        <v>2</v>
      </c>
      <c r="K168" s="92"/>
    </row>
    <row r="169" spans="1:11" ht="24" x14ac:dyDescent="0.15">
      <c r="A169" s="14" t="s">
        <v>1505</v>
      </c>
      <c r="B169" s="14" t="s">
        <v>1690</v>
      </c>
      <c r="C169" s="14" t="s">
        <v>1541</v>
      </c>
      <c r="D169" s="16">
        <v>45742</v>
      </c>
      <c r="E169" s="16"/>
      <c r="F169" s="14" t="s">
        <v>1520</v>
      </c>
      <c r="G169" s="14" t="s">
        <v>3562</v>
      </c>
      <c r="H169" s="14" t="s">
        <v>1691</v>
      </c>
      <c r="I169" s="15">
        <v>450</v>
      </c>
      <c r="J169" s="77">
        <v>2</v>
      </c>
      <c r="K169" s="92"/>
    </row>
    <row r="170" spans="1:11" ht="13" x14ac:dyDescent="0.15">
      <c r="A170" s="14" t="s">
        <v>1505</v>
      </c>
      <c r="B170" s="14" t="s">
        <v>1692</v>
      </c>
      <c r="C170" s="14" t="s">
        <v>1693</v>
      </c>
      <c r="D170" s="16">
        <v>45743</v>
      </c>
      <c r="E170" s="16"/>
      <c r="F170" s="14" t="s">
        <v>1694</v>
      </c>
      <c r="G170" s="14" t="s">
        <v>3537</v>
      </c>
      <c r="H170" s="14" t="s">
        <v>1615</v>
      </c>
      <c r="I170" s="15">
        <v>90</v>
      </c>
      <c r="J170" s="77">
        <v>2</v>
      </c>
      <c r="K170" s="92"/>
    </row>
    <row r="171" spans="1:11" ht="13" x14ac:dyDescent="0.15">
      <c r="A171" s="14" t="s">
        <v>1505</v>
      </c>
      <c r="B171" s="14" t="s">
        <v>1695</v>
      </c>
      <c r="C171" s="14" t="s">
        <v>1696</v>
      </c>
      <c r="D171" s="16">
        <v>45743</v>
      </c>
      <c r="E171" s="16"/>
      <c r="F171" s="14" t="s">
        <v>1697</v>
      </c>
      <c r="G171" s="14" t="s">
        <v>3537</v>
      </c>
      <c r="H171" s="14" t="s">
        <v>1615</v>
      </c>
      <c r="I171" s="15">
        <v>90</v>
      </c>
      <c r="J171" s="77">
        <v>2</v>
      </c>
      <c r="K171" s="92"/>
    </row>
    <row r="172" spans="1:11" ht="13" x14ac:dyDescent="0.15">
      <c r="A172" s="14" t="s">
        <v>1505</v>
      </c>
      <c r="B172" s="14" t="s">
        <v>1698</v>
      </c>
      <c r="C172" s="14" t="s">
        <v>1654</v>
      </c>
      <c r="D172" s="16">
        <v>45743</v>
      </c>
      <c r="E172" s="16"/>
      <c r="F172" s="14" t="s">
        <v>1699</v>
      </c>
      <c r="G172" s="14" t="s">
        <v>3537</v>
      </c>
      <c r="H172" s="14" t="s">
        <v>1615</v>
      </c>
      <c r="I172" s="15">
        <v>365.18</v>
      </c>
      <c r="J172" s="77">
        <v>2</v>
      </c>
      <c r="K172" s="92"/>
    </row>
    <row r="173" spans="1:11" ht="24" x14ac:dyDescent="0.15">
      <c r="A173" s="14" t="s">
        <v>1505</v>
      </c>
      <c r="B173" s="14" t="s">
        <v>1700</v>
      </c>
      <c r="C173" s="14" t="s">
        <v>1541</v>
      </c>
      <c r="D173" s="16">
        <v>45743</v>
      </c>
      <c r="E173" s="16"/>
      <c r="F173" s="14" t="s">
        <v>1520</v>
      </c>
      <c r="G173" s="14" t="s">
        <v>3563</v>
      </c>
      <c r="H173" s="14" t="s">
        <v>1701</v>
      </c>
      <c r="I173" s="15">
        <v>1100</v>
      </c>
      <c r="J173" s="77">
        <v>2</v>
      </c>
      <c r="K173" s="92"/>
    </row>
    <row r="174" spans="1:11" ht="24" x14ac:dyDescent="0.15">
      <c r="A174" s="14" t="s">
        <v>1505</v>
      </c>
      <c r="B174" s="14" t="s">
        <v>1702</v>
      </c>
      <c r="C174" s="14" t="s">
        <v>1703</v>
      </c>
      <c r="D174" s="16">
        <v>45743</v>
      </c>
      <c r="E174" s="16"/>
      <c r="F174" s="14" t="s">
        <v>1520</v>
      </c>
      <c r="G174" s="14" t="s">
        <v>3564</v>
      </c>
      <c r="H174" s="14" t="s">
        <v>1704</v>
      </c>
      <c r="I174" s="15">
        <v>500</v>
      </c>
      <c r="J174" s="77">
        <v>2</v>
      </c>
      <c r="K174" s="92"/>
    </row>
    <row r="175" spans="1:11" ht="24" x14ac:dyDescent="0.15">
      <c r="A175" s="14" t="s">
        <v>1505</v>
      </c>
      <c r="B175" s="14" t="s">
        <v>1705</v>
      </c>
      <c r="C175" s="14" t="s">
        <v>1541</v>
      </c>
      <c r="D175" s="16">
        <v>45743</v>
      </c>
      <c r="E175" s="16"/>
      <c r="F175" s="14" t="s">
        <v>1520</v>
      </c>
      <c r="G175" s="14" t="s">
        <v>3565</v>
      </c>
      <c r="H175" s="14" t="s">
        <v>1706</v>
      </c>
      <c r="I175" s="15">
        <v>300</v>
      </c>
      <c r="J175" s="77">
        <v>2</v>
      </c>
      <c r="K175" s="92"/>
    </row>
    <row r="176" spans="1:11" ht="24" x14ac:dyDescent="0.15">
      <c r="A176" s="14" t="s">
        <v>1505</v>
      </c>
      <c r="B176" s="14" t="s">
        <v>1707</v>
      </c>
      <c r="C176" s="14" t="s">
        <v>1708</v>
      </c>
      <c r="D176" s="16">
        <v>45743</v>
      </c>
      <c r="E176" s="16"/>
      <c r="F176" s="14" t="s">
        <v>1535</v>
      </c>
      <c r="G176" s="14" t="s">
        <v>3566</v>
      </c>
      <c r="H176" s="14" t="s">
        <v>1709</v>
      </c>
      <c r="I176" s="15">
        <v>1000</v>
      </c>
      <c r="J176" s="77">
        <v>2</v>
      </c>
      <c r="K176" s="92"/>
    </row>
    <row r="177" spans="1:11" ht="24" x14ac:dyDescent="0.15">
      <c r="A177" s="14" t="s">
        <v>1505</v>
      </c>
      <c r="B177" s="14" t="s">
        <v>1710</v>
      </c>
      <c r="C177" s="14" t="s">
        <v>1711</v>
      </c>
      <c r="D177" s="16">
        <v>45743</v>
      </c>
      <c r="E177" s="16"/>
      <c r="F177" s="14" t="s">
        <v>1712</v>
      </c>
      <c r="G177" s="14" t="s">
        <v>3567</v>
      </c>
      <c r="H177" s="14" t="s">
        <v>1713</v>
      </c>
      <c r="I177" s="15">
        <v>596.74</v>
      </c>
      <c r="J177" s="77">
        <v>3</v>
      </c>
      <c r="K177" s="92"/>
    </row>
    <row r="178" spans="1:11" ht="24" x14ac:dyDescent="0.15">
      <c r="A178" s="14" t="s">
        <v>1505</v>
      </c>
      <c r="B178" s="14" t="s">
        <v>1714</v>
      </c>
      <c r="C178" s="14" t="s">
        <v>1715</v>
      </c>
      <c r="D178" s="16">
        <v>45743</v>
      </c>
      <c r="E178" s="16"/>
      <c r="F178" s="14" t="s">
        <v>1716</v>
      </c>
      <c r="G178" s="14" t="s">
        <v>3567</v>
      </c>
      <c r="H178" s="14" t="s">
        <v>1713</v>
      </c>
      <c r="I178" s="15">
        <v>487.02</v>
      </c>
      <c r="J178" s="77">
        <v>3</v>
      </c>
      <c r="K178" s="92"/>
    </row>
    <row r="179" spans="1:11" ht="24" x14ac:dyDescent="0.15">
      <c r="A179" s="14" t="s">
        <v>1505</v>
      </c>
      <c r="B179" s="14" t="s">
        <v>1717</v>
      </c>
      <c r="C179" s="14" t="s">
        <v>1718</v>
      </c>
      <c r="D179" s="16">
        <v>45743</v>
      </c>
      <c r="E179" s="16"/>
      <c r="F179" s="14" t="s">
        <v>1719</v>
      </c>
      <c r="G179" s="14" t="s">
        <v>3536</v>
      </c>
      <c r="H179" s="14" t="s">
        <v>1611</v>
      </c>
      <c r="I179" s="15">
        <v>151.18</v>
      </c>
      <c r="J179" s="77">
        <v>2</v>
      </c>
      <c r="K179" s="92"/>
    </row>
    <row r="180" spans="1:11" ht="24" x14ac:dyDescent="0.15">
      <c r="A180" s="14" t="s">
        <v>1505</v>
      </c>
      <c r="B180" s="14" t="s">
        <v>1720</v>
      </c>
      <c r="C180" s="14" t="s">
        <v>1721</v>
      </c>
      <c r="D180" s="16">
        <v>45743</v>
      </c>
      <c r="E180" s="16"/>
      <c r="F180" s="14" t="s">
        <v>1722</v>
      </c>
      <c r="G180" s="14" t="s">
        <v>3568</v>
      </c>
      <c r="H180" s="14" t="s">
        <v>1723</v>
      </c>
      <c r="I180" s="15">
        <v>114.86</v>
      </c>
      <c r="J180" s="77">
        <v>2</v>
      </c>
      <c r="K180" s="92"/>
    </row>
    <row r="181" spans="1:11" ht="13" x14ac:dyDescent="0.15">
      <c r="A181" s="14" t="s">
        <v>1505</v>
      </c>
      <c r="B181" s="14" t="s">
        <v>1724</v>
      </c>
      <c r="C181" s="14" t="s">
        <v>1725</v>
      </c>
      <c r="D181" s="16">
        <v>45743</v>
      </c>
      <c r="E181" s="16"/>
      <c r="F181" s="14" t="s">
        <v>1726</v>
      </c>
      <c r="G181" s="14" t="s">
        <v>3569</v>
      </c>
      <c r="H181" s="14" t="s">
        <v>1727</v>
      </c>
      <c r="I181" s="15">
        <v>42</v>
      </c>
      <c r="J181" s="77">
        <v>4</v>
      </c>
      <c r="K181" s="92"/>
    </row>
    <row r="182" spans="1:11" ht="24" x14ac:dyDescent="0.15">
      <c r="A182" s="14" t="s">
        <v>1505</v>
      </c>
      <c r="B182" s="14" t="s">
        <v>1728</v>
      </c>
      <c r="C182" s="14" t="s">
        <v>1624</v>
      </c>
      <c r="D182" s="16">
        <v>45716</v>
      </c>
      <c r="E182" s="16"/>
      <c r="F182" s="14" t="s">
        <v>1729</v>
      </c>
      <c r="G182" s="14"/>
      <c r="H182" s="14" t="s">
        <v>1730</v>
      </c>
      <c r="I182" s="15">
        <v>10019.77</v>
      </c>
      <c r="J182" s="77">
        <v>4</v>
      </c>
      <c r="K182" s="92"/>
    </row>
    <row r="183" spans="1:11" ht="24" x14ac:dyDescent="0.15">
      <c r="A183" s="14" t="s">
        <v>1505</v>
      </c>
      <c r="B183" s="14" t="s">
        <v>1728</v>
      </c>
      <c r="C183" s="14" t="s">
        <v>1624</v>
      </c>
      <c r="D183" s="16">
        <v>45716</v>
      </c>
      <c r="E183" s="16"/>
      <c r="F183" s="14" t="s">
        <v>1731</v>
      </c>
      <c r="G183" s="14"/>
      <c r="H183" s="14" t="s">
        <v>1732</v>
      </c>
      <c r="I183" s="15">
        <v>2271.31</v>
      </c>
      <c r="J183" s="77">
        <v>2</v>
      </c>
      <c r="K183" s="92"/>
    </row>
    <row r="184" spans="1:11" ht="13" x14ac:dyDescent="0.15">
      <c r="A184" s="14" t="s">
        <v>1505</v>
      </c>
      <c r="B184" s="14" t="s">
        <v>1728</v>
      </c>
      <c r="C184" s="14" t="s">
        <v>1624</v>
      </c>
      <c r="D184" s="16">
        <v>45716</v>
      </c>
      <c r="E184" s="16"/>
      <c r="F184" s="14" t="s">
        <v>1733</v>
      </c>
      <c r="G184" s="14"/>
      <c r="H184" s="14" t="s">
        <v>1734</v>
      </c>
      <c r="I184" s="15">
        <v>1542.65</v>
      </c>
      <c r="J184" s="77">
        <v>2</v>
      </c>
      <c r="K184" s="92"/>
    </row>
    <row r="185" spans="1:11" ht="13" x14ac:dyDescent="0.15">
      <c r="A185" s="14" t="s">
        <v>1505</v>
      </c>
      <c r="B185" s="14" t="s">
        <v>1728</v>
      </c>
      <c r="C185" s="14" t="s">
        <v>1624</v>
      </c>
      <c r="D185" s="16">
        <v>45716</v>
      </c>
      <c r="E185" s="16"/>
      <c r="F185" s="14" t="s">
        <v>1735</v>
      </c>
      <c r="G185" s="14"/>
      <c r="H185" s="14" t="s">
        <v>1736</v>
      </c>
      <c r="I185" s="15">
        <v>254.98</v>
      </c>
      <c r="J185" s="77">
        <v>2</v>
      </c>
      <c r="K185" s="92"/>
    </row>
    <row r="186" spans="1:11" ht="24" x14ac:dyDescent="0.15">
      <c r="A186" s="14" t="s">
        <v>1505</v>
      </c>
      <c r="B186" s="14" t="s">
        <v>1728</v>
      </c>
      <c r="C186" s="14" t="s">
        <v>1624</v>
      </c>
      <c r="D186" s="16">
        <v>45716</v>
      </c>
      <c r="E186" s="16"/>
      <c r="F186" s="14" t="s">
        <v>1737</v>
      </c>
      <c r="G186" s="14"/>
      <c r="H186" s="14" t="s">
        <v>1738</v>
      </c>
      <c r="I186" s="15">
        <v>9663.34</v>
      </c>
      <c r="J186" s="77">
        <v>4</v>
      </c>
      <c r="K186" s="92"/>
    </row>
    <row r="187" spans="1:11" ht="24" x14ac:dyDescent="0.15">
      <c r="A187" s="14" t="s">
        <v>1505</v>
      </c>
      <c r="B187" s="14" t="s">
        <v>1739</v>
      </c>
      <c r="C187" s="14" t="s">
        <v>1534</v>
      </c>
      <c r="D187" s="16">
        <v>45747</v>
      </c>
      <c r="E187" s="16"/>
      <c r="F187" s="14" t="s">
        <v>1740</v>
      </c>
      <c r="G187" s="14"/>
      <c r="H187" s="14" t="s">
        <v>1730</v>
      </c>
      <c r="I187" s="15">
        <v>10570.6</v>
      </c>
      <c r="J187" s="77">
        <v>4</v>
      </c>
      <c r="K187" s="92"/>
    </row>
    <row r="188" spans="1:11" ht="24" x14ac:dyDescent="0.15">
      <c r="A188" s="14" t="s">
        <v>1505</v>
      </c>
      <c r="B188" s="14" t="s">
        <v>1739</v>
      </c>
      <c r="C188" s="14" t="s">
        <v>1534</v>
      </c>
      <c r="D188" s="16">
        <v>45747</v>
      </c>
      <c r="E188" s="16"/>
      <c r="F188" s="14" t="s">
        <v>1741</v>
      </c>
      <c r="G188" s="14"/>
      <c r="H188" s="14" t="s">
        <v>1732</v>
      </c>
      <c r="I188" s="15">
        <v>1993.07</v>
      </c>
      <c r="J188" s="77">
        <v>2</v>
      </c>
      <c r="K188" s="92"/>
    </row>
    <row r="189" spans="1:11" ht="13" x14ac:dyDescent="0.15">
      <c r="A189" s="14" t="s">
        <v>1505</v>
      </c>
      <c r="B189" s="14" t="s">
        <v>1739</v>
      </c>
      <c r="C189" s="14" t="s">
        <v>1534</v>
      </c>
      <c r="D189" s="16">
        <v>45747</v>
      </c>
      <c r="E189" s="16"/>
      <c r="F189" s="14" t="s">
        <v>1742</v>
      </c>
      <c r="G189" s="14"/>
      <c r="H189" s="14" t="s">
        <v>1734</v>
      </c>
      <c r="I189" s="15">
        <v>1151.94</v>
      </c>
      <c r="J189" s="77">
        <v>2</v>
      </c>
      <c r="K189" s="92"/>
    </row>
    <row r="190" spans="1:11" ht="13" x14ac:dyDescent="0.15">
      <c r="A190" s="14" t="s">
        <v>1505</v>
      </c>
      <c r="B190" s="14" t="s">
        <v>1739</v>
      </c>
      <c r="C190" s="14" t="s">
        <v>1534</v>
      </c>
      <c r="D190" s="16">
        <v>45747</v>
      </c>
      <c r="E190" s="16"/>
      <c r="F190" s="14" t="s">
        <v>1743</v>
      </c>
      <c r="G190" s="14"/>
      <c r="H190" s="14" t="s">
        <v>1736</v>
      </c>
      <c r="I190" s="15">
        <v>196.46</v>
      </c>
      <c r="J190" s="77">
        <v>2</v>
      </c>
      <c r="K190" s="92"/>
    </row>
    <row r="191" spans="1:11" ht="24" x14ac:dyDescent="0.15">
      <c r="A191" s="14" t="s">
        <v>1505</v>
      </c>
      <c r="B191" s="14" t="s">
        <v>1744</v>
      </c>
      <c r="C191" s="14" t="s">
        <v>1745</v>
      </c>
      <c r="D191" s="16">
        <v>45761</v>
      </c>
      <c r="E191" s="16"/>
      <c r="F191" s="14" t="s">
        <v>1746</v>
      </c>
      <c r="G191" s="14" t="s">
        <v>3509</v>
      </c>
      <c r="H191" s="14" t="s">
        <v>1517</v>
      </c>
      <c r="I191" s="15">
        <v>6798.09</v>
      </c>
      <c r="J191" s="77">
        <v>4</v>
      </c>
      <c r="K191" s="92"/>
    </row>
    <row r="192" spans="1:11" ht="24" x14ac:dyDescent="0.15">
      <c r="A192" s="14" t="s">
        <v>1505</v>
      </c>
      <c r="B192" s="14" t="s">
        <v>1747</v>
      </c>
      <c r="C192" s="14" t="s">
        <v>1748</v>
      </c>
      <c r="D192" s="16">
        <v>45776</v>
      </c>
      <c r="E192" s="16"/>
      <c r="F192" s="14" t="s">
        <v>1749</v>
      </c>
      <c r="G192" s="14" t="s">
        <v>3508</v>
      </c>
      <c r="H192" s="14" t="s">
        <v>1513</v>
      </c>
      <c r="I192" s="15">
        <v>1556.7</v>
      </c>
      <c r="J192" s="77">
        <v>3</v>
      </c>
      <c r="K192" s="92"/>
    </row>
    <row r="193" spans="1:11" ht="24" x14ac:dyDescent="0.15">
      <c r="A193" s="14" t="s">
        <v>1505</v>
      </c>
      <c r="B193" s="14" t="s">
        <v>1750</v>
      </c>
      <c r="C193" s="14" t="s">
        <v>1751</v>
      </c>
      <c r="D193" s="16">
        <v>45761</v>
      </c>
      <c r="E193" s="16"/>
      <c r="F193" s="14" t="s">
        <v>1752</v>
      </c>
      <c r="G193" s="14" t="s">
        <v>3537</v>
      </c>
      <c r="H193" s="14" t="s">
        <v>1615</v>
      </c>
      <c r="I193" s="15">
        <v>1071</v>
      </c>
      <c r="J193" s="77">
        <v>3</v>
      </c>
      <c r="K193" s="92"/>
    </row>
    <row r="194" spans="1:11" ht="24" x14ac:dyDescent="0.15">
      <c r="A194" s="14" t="s">
        <v>1505</v>
      </c>
      <c r="B194" s="14" t="s">
        <v>1753</v>
      </c>
      <c r="C194" s="14" t="s">
        <v>1519</v>
      </c>
      <c r="D194" s="16">
        <v>45761</v>
      </c>
      <c r="E194" s="16"/>
      <c r="F194" s="14" t="s">
        <v>1520</v>
      </c>
      <c r="G194" s="14" t="s">
        <v>3570</v>
      </c>
      <c r="H194" s="14" t="s">
        <v>1754</v>
      </c>
      <c r="I194" s="15">
        <v>1100</v>
      </c>
      <c r="J194" s="77">
        <v>2</v>
      </c>
      <c r="K194" s="92"/>
    </row>
    <row r="195" spans="1:11" ht="24" x14ac:dyDescent="0.15">
      <c r="A195" s="14" t="s">
        <v>1505</v>
      </c>
      <c r="B195" s="14" t="s">
        <v>1755</v>
      </c>
      <c r="C195" s="14" t="s">
        <v>1756</v>
      </c>
      <c r="D195" s="16">
        <v>45761</v>
      </c>
      <c r="E195" s="16"/>
      <c r="F195" s="14" t="s">
        <v>1757</v>
      </c>
      <c r="G195" s="14" t="s">
        <v>3571</v>
      </c>
      <c r="H195" s="14" t="s">
        <v>1758</v>
      </c>
      <c r="I195" s="15">
        <v>850</v>
      </c>
      <c r="J195" s="77">
        <v>4</v>
      </c>
      <c r="K195" s="92"/>
    </row>
    <row r="196" spans="1:11" ht="24" x14ac:dyDescent="0.15">
      <c r="A196" s="14" t="s">
        <v>1505</v>
      </c>
      <c r="B196" s="14" t="s">
        <v>1759</v>
      </c>
      <c r="C196" s="14" t="s">
        <v>1760</v>
      </c>
      <c r="D196" s="16">
        <v>45761</v>
      </c>
      <c r="E196" s="16"/>
      <c r="F196" s="14" t="s">
        <v>1761</v>
      </c>
      <c r="G196" s="14" t="s">
        <v>3572</v>
      </c>
      <c r="H196" s="14" t="s">
        <v>1762</v>
      </c>
      <c r="I196" s="15">
        <v>800</v>
      </c>
      <c r="J196" s="77">
        <v>2</v>
      </c>
      <c r="K196" s="92"/>
    </row>
    <row r="197" spans="1:11" ht="24" x14ac:dyDescent="0.15">
      <c r="A197" s="14" t="s">
        <v>1505</v>
      </c>
      <c r="B197" s="14" t="s">
        <v>1763</v>
      </c>
      <c r="C197" s="14" t="s">
        <v>1764</v>
      </c>
      <c r="D197" s="16">
        <v>45761</v>
      </c>
      <c r="E197" s="16"/>
      <c r="F197" s="14" t="s">
        <v>1765</v>
      </c>
      <c r="G197" s="14" t="s">
        <v>3573</v>
      </c>
      <c r="H197" s="14" t="s">
        <v>1766</v>
      </c>
      <c r="I197" s="15">
        <v>1410</v>
      </c>
      <c r="J197" s="77">
        <v>2</v>
      </c>
      <c r="K197" s="92"/>
    </row>
    <row r="198" spans="1:11" ht="24" x14ac:dyDescent="0.15">
      <c r="A198" s="14" t="s">
        <v>1505</v>
      </c>
      <c r="B198" s="14" t="s">
        <v>3746</v>
      </c>
      <c r="C198" s="14" t="s">
        <v>1767</v>
      </c>
      <c r="D198" s="16">
        <v>45761</v>
      </c>
      <c r="E198" s="16"/>
      <c r="F198" s="14" t="s">
        <v>1768</v>
      </c>
      <c r="G198" s="14" t="s">
        <v>3574</v>
      </c>
      <c r="H198" s="14" t="s">
        <v>1769</v>
      </c>
      <c r="I198" s="15">
        <v>800</v>
      </c>
      <c r="J198" s="77">
        <v>2</v>
      </c>
      <c r="K198" s="92"/>
    </row>
    <row r="199" spans="1:11" ht="24" x14ac:dyDescent="0.15">
      <c r="A199" s="14" t="s">
        <v>1505</v>
      </c>
      <c r="B199" s="14" t="s">
        <v>1770</v>
      </c>
      <c r="C199" s="14" t="s">
        <v>1578</v>
      </c>
      <c r="D199" s="16">
        <v>45761</v>
      </c>
      <c r="E199" s="16"/>
      <c r="F199" s="14" t="s">
        <v>1538</v>
      </c>
      <c r="G199" s="14" t="s">
        <v>3561</v>
      </c>
      <c r="H199" s="14" t="s">
        <v>1689</v>
      </c>
      <c r="I199" s="15">
        <v>500</v>
      </c>
      <c r="J199" s="77">
        <v>2</v>
      </c>
      <c r="K199" s="92"/>
    </row>
    <row r="200" spans="1:11" ht="24" x14ac:dyDescent="0.15">
      <c r="A200" s="14" t="s">
        <v>1505</v>
      </c>
      <c r="B200" s="14" t="s">
        <v>1771</v>
      </c>
      <c r="C200" s="14" t="s">
        <v>1772</v>
      </c>
      <c r="D200" s="16">
        <v>45761</v>
      </c>
      <c r="E200" s="16"/>
      <c r="F200" s="14" t="s">
        <v>1773</v>
      </c>
      <c r="G200" s="14" t="s">
        <v>3575</v>
      </c>
      <c r="H200" s="14" t="s">
        <v>1774</v>
      </c>
      <c r="I200" s="15">
        <v>500</v>
      </c>
      <c r="J200" s="77">
        <v>2</v>
      </c>
      <c r="K200" s="92"/>
    </row>
    <row r="201" spans="1:11" ht="24" x14ac:dyDescent="0.15">
      <c r="A201" s="14" t="s">
        <v>1505</v>
      </c>
      <c r="B201" s="14" t="s">
        <v>1775</v>
      </c>
      <c r="C201" s="14" t="s">
        <v>1541</v>
      </c>
      <c r="D201" s="16">
        <v>45761</v>
      </c>
      <c r="E201" s="16"/>
      <c r="F201" s="14" t="s">
        <v>1761</v>
      </c>
      <c r="G201" s="14" t="s">
        <v>3576</v>
      </c>
      <c r="H201" s="14" t="s">
        <v>1509</v>
      </c>
      <c r="I201" s="15">
        <v>800</v>
      </c>
      <c r="J201" s="77">
        <v>2</v>
      </c>
      <c r="K201" s="92"/>
    </row>
    <row r="202" spans="1:11" ht="24" x14ac:dyDescent="0.15">
      <c r="A202" s="14" t="s">
        <v>1505</v>
      </c>
      <c r="B202" s="14" t="s">
        <v>3747</v>
      </c>
      <c r="C202" s="14" t="s">
        <v>1776</v>
      </c>
      <c r="D202" s="16">
        <v>45762</v>
      </c>
      <c r="E202" s="16"/>
      <c r="F202" s="14" t="s">
        <v>1777</v>
      </c>
      <c r="G202" s="14"/>
      <c r="H202" s="14" t="s">
        <v>1778</v>
      </c>
      <c r="I202" s="15">
        <v>400</v>
      </c>
      <c r="J202" s="77">
        <v>3</v>
      </c>
      <c r="K202" s="92"/>
    </row>
    <row r="203" spans="1:11" ht="24" x14ac:dyDescent="0.15">
      <c r="A203" s="14" t="s">
        <v>1505</v>
      </c>
      <c r="B203" s="14" t="s">
        <v>1779</v>
      </c>
      <c r="C203" s="14" t="s">
        <v>1780</v>
      </c>
      <c r="D203" s="16">
        <v>45762</v>
      </c>
      <c r="E203" s="16"/>
      <c r="F203" s="14" t="s">
        <v>1781</v>
      </c>
      <c r="G203" s="14"/>
      <c r="H203" s="14" t="s">
        <v>1778</v>
      </c>
      <c r="I203" s="15">
        <v>1250</v>
      </c>
      <c r="J203" s="77">
        <v>3</v>
      </c>
      <c r="K203" s="92"/>
    </row>
    <row r="204" spans="1:11" ht="24" x14ac:dyDescent="0.15">
      <c r="A204" s="14" t="s">
        <v>1505</v>
      </c>
      <c r="B204" s="14" t="s">
        <v>1782</v>
      </c>
      <c r="C204" s="14" t="s">
        <v>1783</v>
      </c>
      <c r="D204" s="16">
        <v>45776</v>
      </c>
      <c r="E204" s="16"/>
      <c r="F204" s="14" t="s">
        <v>1761</v>
      </c>
      <c r="G204" s="14" t="s">
        <v>3574</v>
      </c>
      <c r="H204" s="14" t="s">
        <v>1769</v>
      </c>
      <c r="I204" s="15">
        <v>800</v>
      </c>
      <c r="J204" s="77">
        <v>2</v>
      </c>
      <c r="K204" s="92"/>
    </row>
    <row r="205" spans="1:11" ht="24" x14ac:dyDescent="0.15">
      <c r="A205" s="14" t="s">
        <v>1505</v>
      </c>
      <c r="B205" s="14" t="s">
        <v>1784</v>
      </c>
      <c r="C205" s="14" t="s">
        <v>1545</v>
      </c>
      <c r="D205" s="16">
        <v>45761</v>
      </c>
      <c r="E205" s="16"/>
      <c r="F205" s="14" t="s">
        <v>1785</v>
      </c>
      <c r="G205" s="14" t="s">
        <v>3516</v>
      </c>
      <c r="H205" s="14" t="s">
        <v>1543</v>
      </c>
      <c r="I205" s="15">
        <v>226.6</v>
      </c>
      <c r="J205" s="77">
        <v>3</v>
      </c>
      <c r="K205" s="92"/>
    </row>
    <row r="206" spans="1:11" ht="24" x14ac:dyDescent="0.15">
      <c r="A206" s="14" t="s">
        <v>1505</v>
      </c>
      <c r="B206" s="14" t="s">
        <v>1786</v>
      </c>
      <c r="C206" s="14" t="s">
        <v>1787</v>
      </c>
      <c r="D206" s="16">
        <v>45762</v>
      </c>
      <c r="E206" s="16"/>
      <c r="F206" s="14" t="s">
        <v>1788</v>
      </c>
      <c r="G206" s="14" t="s">
        <v>3509</v>
      </c>
      <c r="H206" s="14" t="s">
        <v>1517</v>
      </c>
      <c r="I206" s="15">
        <v>6571.32</v>
      </c>
      <c r="J206" s="77">
        <v>4</v>
      </c>
      <c r="K206" s="92"/>
    </row>
    <row r="207" spans="1:11" ht="13" x14ac:dyDescent="0.15">
      <c r="A207" s="14" t="s">
        <v>1505</v>
      </c>
      <c r="B207" s="14" t="s">
        <v>1789</v>
      </c>
      <c r="C207" s="14" t="s">
        <v>1790</v>
      </c>
      <c r="D207" s="16">
        <v>45761</v>
      </c>
      <c r="E207" s="16"/>
      <c r="F207" s="14" t="s">
        <v>1791</v>
      </c>
      <c r="G207" s="14" t="s">
        <v>3577</v>
      </c>
      <c r="H207" s="14" t="s">
        <v>1792</v>
      </c>
      <c r="I207" s="15">
        <v>134.81</v>
      </c>
      <c r="J207" s="77">
        <v>4</v>
      </c>
      <c r="K207" s="92"/>
    </row>
    <row r="208" spans="1:11" ht="24" x14ac:dyDescent="0.15">
      <c r="A208" s="14" t="s">
        <v>1505</v>
      </c>
      <c r="B208" s="14" t="s">
        <v>1793</v>
      </c>
      <c r="C208" s="14" t="s">
        <v>1794</v>
      </c>
      <c r="D208" s="16">
        <v>45761</v>
      </c>
      <c r="E208" s="16"/>
      <c r="F208" s="14" t="s">
        <v>1795</v>
      </c>
      <c r="G208" s="14" t="s">
        <v>3577</v>
      </c>
      <c r="H208" s="14" t="s">
        <v>1796</v>
      </c>
      <c r="I208" s="15">
        <v>699.61</v>
      </c>
      <c r="J208" s="77">
        <v>4</v>
      </c>
      <c r="K208" s="92"/>
    </row>
    <row r="209" spans="1:11" ht="13" x14ac:dyDescent="0.15">
      <c r="A209" s="14" t="s">
        <v>1505</v>
      </c>
      <c r="B209" s="14" t="s">
        <v>1797</v>
      </c>
      <c r="C209" s="14" t="s">
        <v>1798</v>
      </c>
      <c r="D209" s="16">
        <v>45761</v>
      </c>
      <c r="E209" s="16"/>
      <c r="F209" s="14" t="s">
        <v>1799</v>
      </c>
      <c r="G209" s="14" t="s">
        <v>3578</v>
      </c>
      <c r="H209" s="14" t="s">
        <v>1800</v>
      </c>
      <c r="I209" s="15">
        <v>2300</v>
      </c>
      <c r="J209" s="77">
        <v>3</v>
      </c>
      <c r="K209" s="92"/>
    </row>
    <row r="210" spans="1:11" ht="24" x14ac:dyDescent="0.15">
      <c r="A210" s="14" t="s">
        <v>1505</v>
      </c>
      <c r="B210" s="14" t="s">
        <v>1801</v>
      </c>
      <c r="C210" s="14" t="s">
        <v>1802</v>
      </c>
      <c r="D210" s="16">
        <v>45762</v>
      </c>
      <c r="E210" s="16"/>
      <c r="F210" s="14" t="s">
        <v>1803</v>
      </c>
      <c r="G210" s="14" t="s">
        <v>3508</v>
      </c>
      <c r="H210" s="14" t="s">
        <v>1513</v>
      </c>
      <c r="I210" s="15">
        <v>1586.7</v>
      </c>
      <c r="J210" s="77">
        <v>3</v>
      </c>
      <c r="K210" s="92"/>
    </row>
    <row r="211" spans="1:11" ht="24" x14ac:dyDescent="0.15">
      <c r="A211" s="14" t="s">
        <v>1505</v>
      </c>
      <c r="B211" s="14" t="s">
        <v>1804</v>
      </c>
      <c r="C211" s="14" t="s">
        <v>1805</v>
      </c>
      <c r="D211" s="16">
        <v>45761</v>
      </c>
      <c r="E211" s="16"/>
      <c r="F211" s="14" t="s">
        <v>1806</v>
      </c>
      <c r="G211" s="14" t="s">
        <v>3567</v>
      </c>
      <c r="H211" s="14" t="s">
        <v>1807</v>
      </c>
      <c r="I211" s="15">
        <v>240.28</v>
      </c>
      <c r="J211" s="77">
        <v>3</v>
      </c>
      <c r="K211" s="92"/>
    </row>
    <row r="212" spans="1:11" ht="24" x14ac:dyDescent="0.15">
      <c r="A212" s="14" t="s">
        <v>1505</v>
      </c>
      <c r="B212" s="14" t="s">
        <v>1808</v>
      </c>
      <c r="C212" s="14" t="s">
        <v>1809</v>
      </c>
      <c r="D212" s="16">
        <v>45761</v>
      </c>
      <c r="E212" s="16"/>
      <c r="F212" s="14" t="s">
        <v>1810</v>
      </c>
      <c r="G212" s="14" t="s">
        <v>3579</v>
      </c>
      <c r="H212" s="14" t="s">
        <v>1811</v>
      </c>
      <c r="I212" s="15">
        <v>400</v>
      </c>
      <c r="J212" s="77">
        <v>2</v>
      </c>
      <c r="K212" s="92"/>
    </row>
    <row r="213" spans="1:11" ht="24" x14ac:dyDescent="0.15">
      <c r="A213" s="14" t="s">
        <v>1505</v>
      </c>
      <c r="B213" s="14" t="s">
        <v>1812</v>
      </c>
      <c r="C213" s="14" t="s">
        <v>1813</v>
      </c>
      <c r="D213" s="16">
        <v>45761</v>
      </c>
      <c r="E213" s="16"/>
      <c r="F213" s="14" t="s">
        <v>1814</v>
      </c>
      <c r="G213" s="14" t="s">
        <v>3580</v>
      </c>
      <c r="H213" s="14" t="s">
        <v>1815</v>
      </c>
      <c r="I213" s="15">
        <v>1174.5</v>
      </c>
      <c r="J213" s="77">
        <v>3</v>
      </c>
      <c r="K213" s="92"/>
    </row>
    <row r="214" spans="1:11" ht="24" x14ac:dyDescent="0.15">
      <c r="A214" s="14" t="s">
        <v>1505</v>
      </c>
      <c r="B214" s="14" t="s">
        <v>1816</v>
      </c>
      <c r="C214" s="14" t="s">
        <v>1627</v>
      </c>
      <c r="D214" s="16">
        <v>45761</v>
      </c>
      <c r="E214" s="16"/>
      <c r="F214" s="14" t="s">
        <v>1810</v>
      </c>
      <c r="G214" s="14" t="s">
        <v>3512</v>
      </c>
      <c r="H214" s="14" t="s">
        <v>1528</v>
      </c>
      <c r="I214" s="15">
        <v>500</v>
      </c>
      <c r="J214" s="77">
        <v>2</v>
      </c>
      <c r="K214" s="92"/>
    </row>
    <row r="215" spans="1:11" ht="24" x14ac:dyDescent="0.15">
      <c r="A215" s="14" t="s">
        <v>1505</v>
      </c>
      <c r="B215" s="14" t="s">
        <v>1817</v>
      </c>
      <c r="C215" s="14" t="s">
        <v>1818</v>
      </c>
      <c r="D215" s="16">
        <v>45754</v>
      </c>
      <c r="E215" s="16"/>
      <c r="F215" s="14" t="s">
        <v>1819</v>
      </c>
      <c r="G215" s="14" t="s">
        <v>3581</v>
      </c>
      <c r="H215" s="14" t="s">
        <v>1820</v>
      </c>
      <c r="I215" s="15">
        <v>2527.04</v>
      </c>
      <c r="J215" s="77">
        <v>3</v>
      </c>
      <c r="K215" s="92"/>
    </row>
    <row r="216" spans="1:11" ht="24" x14ac:dyDescent="0.15">
      <c r="A216" s="14" t="s">
        <v>1505</v>
      </c>
      <c r="B216" s="14" t="s">
        <v>1821</v>
      </c>
      <c r="C216" s="14" t="s">
        <v>1686</v>
      </c>
      <c r="D216" s="16">
        <v>45761</v>
      </c>
      <c r="E216" s="16"/>
      <c r="F216" s="14" t="s">
        <v>1810</v>
      </c>
      <c r="G216" s="14" t="s">
        <v>3519</v>
      </c>
      <c r="H216" s="14" t="s">
        <v>1551</v>
      </c>
      <c r="I216" s="15">
        <v>400</v>
      </c>
      <c r="J216" s="77">
        <v>2</v>
      </c>
      <c r="K216" s="92"/>
    </row>
    <row r="217" spans="1:11" ht="24" x14ac:dyDescent="0.15">
      <c r="A217" s="14" t="s">
        <v>1505</v>
      </c>
      <c r="B217" s="14" t="s">
        <v>1822</v>
      </c>
      <c r="C217" s="14" t="s">
        <v>1823</v>
      </c>
      <c r="D217" s="16">
        <v>45761</v>
      </c>
      <c r="E217" s="16"/>
      <c r="F217" s="14" t="s">
        <v>1810</v>
      </c>
      <c r="G217" s="14" t="s">
        <v>3527</v>
      </c>
      <c r="H217" s="14" t="s">
        <v>1576</v>
      </c>
      <c r="I217" s="15">
        <v>300</v>
      </c>
      <c r="J217" s="77">
        <v>2</v>
      </c>
      <c r="K217" s="92"/>
    </row>
    <row r="218" spans="1:11" ht="24" x14ac:dyDescent="0.15">
      <c r="A218" s="14" t="s">
        <v>1505</v>
      </c>
      <c r="B218" s="14" t="s">
        <v>1824</v>
      </c>
      <c r="C218" s="14" t="s">
        <v>1545</v>
      </c>
      <c r="D218" s="16">
        <v>45776</v>
      </c>
      <c r="E218" s="16"/>
      <c r="F218" s="14" t="s">
        <v>1825</v>
      </c>
      <c r="G218" s="14" t="s">
        <v>3576</v>
      </c>
      <c r="H218" s="14" t="s">
        <v>1509</v>
      </c>
      <c r="I218" s="15">
        <v>1000</v>
      </c>
      <c r="J218" s="77">
        <v>2</v>
      </c>
      <c r="K218" s="92"/>
    </row>
    <row r="219" spans="1:11" ht="24" x14ac:dyDescent="0.15">
      <c r="A219" s="14" t="s">
        <v>1505</v>
      </c>
      <c r="B219" s="14" t="s">
        <v>1826</v>
      </c>
      <c r="C219" s="14" t="s">
        <v>1827</v>
      </c>
      <c r="D219" s="16">
        <v>45762</v>
      </c>
      <c r="E219" s="16"/>
      <c r="F219" s="14" t="s">
        <v>1810</v>
      </c>
      <c r="G219" s="14" t="s">
        <v>3570</v>
      </c>
      <c r="H219" s="14" t="s">
        <v>1754</v>
      </c>
      <c r="I219" s="15">
        <v>1100</v>
      </c>
      <c r="J219" s="77">
        <v>2</v>
      </c>
      <c r="K219" s="92"/>
    </row>
    <row r="220" spans="1:11" ht="24" x14ac:dyDescent="0.15">
      <c r="A220" s="14" t="s">
        <v>1505</v>
      </c>
      <c r="B220" s="14" t="s">
        <v>1828</v>
      </c>
      <c r="C220" s="14" t="s">
        <v>1541</v>
      </c>
      <c r="D220" s="16">
        <v>45761</v>
      </c>
      <c r="E220" s="16"/>
      <c r="F220" s="14" t="s">
        <v>1520</v>
      </c>
      <c r="G220" s="14" t="s">
        <v>3515</v>
      </c>
      <c r="H220" s="14" t="s">
        <v>1539</v>
      </c>
      <c r="I220" s="15">
        <v>400</v>
      </c>
      <c r="J220" s="77">
        <v>2</v>
      </c>
      <c r="K220" s="92"/>
    </row>
    <row r="221" spans="1:11" ht="24" x14ac:dyDescent="0.15">
      <c r="A221" s="14" t="s">
        <v>1505</v>
      </c>
      <c r="B221" s="14" t="s">
        <v>1829</v>
      </c>
      <c r="C221" s="14" t="s">
        <v>1830</v>
      </c>
      <c r="D221" s="16">
        <v>45761</v>
      </c>
      <c r="E221" s="16"/>
      <c r="F221" s="14" t="s">
        <v>1831</v>
      </c>
      <c r="G221" s="14" t="s">
        <v>3508</v>
      </c>
      <c r="H221" s="14" t="s">
        <v>1513</v>
      </c>
      <c r="I221" s="15">
        <v>80.400000000000006</v>
      </c>
      <c r="J221" s="77">
        <v>2</v>
      </c>
      <c r="K221" s="92"/>
    </row>
    <row r="222" spans="1:11" ht="24" x14ac:dyDescent="0.15">
      <c r="A222" s="14" t="s">
        <v>1505</v>
      </c>
      <c r="B222" s="14" t="s">
        <v>1832</v>
      </c>
      <c r="C222" s="14" t="s">
        <v>1833</v>
      </c>
      <c r="D222" s="16">
        <v>45761</v>
      </c>
      <c r="E222" s="16"/>
      <c r="F222" s="14" t="s">
        <v>1834</v>
      </c>
      <c r="G222" s="14" t="s">
        <v>3582</v>
      </c>
      <c r="H222" s="14" t="s">
        <v>1835</v>
      </c>
      <c r="I222" s="15">
        <v>420</v>
      </c>
      <c r="J222" s="77">
        <v>2</v>
      </c>
      <c r="K222" s="92"/>
    </row>
    <row r="223" spans="1:11" ht="24" x14ac:dyDescent="0.15">
      <c r="A223" s="14" t="s">
        <v>1505</v>
      </c>
      <c r="B223" s="14" t="s">
        <v>1836</v>
      </c>
      <c r="C223" s="14" t="s">
        <v>1604</v>
      </c>
      <c r="D223" s="16">
        <v>45757</v>
      </c>
      <c r="E223" s="16"/>
      <c r="F223" s="14" t="s">
        <v>1837</v>
      </c>
      <c r="G223" s="14" t="s">
        <v>3514</v>
      </c>
      <c r="H223" s="14" t="s">
        <v>1536</v>
      </c>
      <c r="I223" s="15">
        <v>2550</v>
      </c>
      <c r="J223" s="77">
        <v>2</v>
      </c>
      <c r="K223" s="92"/>
    </row>
    <row r="224" spans="1:11" ht="24" x14ac:dyDescent="0.15">
      <c r="A224" s="14" t="s">
        <v>1505</v>
      </c>
      <c r="B224" s="14" t="s">
        <v>1838</v>
      </c>
      <c r="C224" s="14" t="s">
        <v>1572</v>
      </c>
      <c r="D224" s="16">
        <v>45761</v>
      </c>
      <c r="E224" s="16"/>
      <c r="F224" s="14" t="s">
        <v>1810</v>
      </c>
      <c r="G224" s="14" t="s">
        <v>3531</v>
      </c>
      <c r="H224" s="14" t="s">
        <v>1839</v>
      </c>
      <c r="I224" s="15">
        <v>700</v>
      </c>
      <c r="J224" s="77">
        <v>2</v>
      </c>
      <c r="K224" s="92"/>
    </row>
    <row r="225" spans="1:11" ht="24" x14ac:dyDescent="0.15">
      <c r="A225" s="14" t="s">
        <v>1505</v>
      </c>
      <c r="B225" s="14" t="s">
        <v>1840</v>
      </c>
      <c r="C225" s="14" t="s">
        <v>1572</v>
      </c>
      <c r="D225" s="16">
        <v>45761</v>
      </c>
      <c r="E225" s="16"/>
      <c r="F225" s="14" t="s">
        <v>1837</v>
      </c>
      <c r="G225" s="14" t="s">
        <v>3523</v>
      </c>
      <c r="H225" s="14" t="s">
        <v>1564</v>
      </c>
      <c r="I225" s="15">
        <v>1950</v>
      </c>
      <c r="J225" s="77">
        <v>2</v>
      </c>
      <c r="K225" s="92"/>
    </row>
    <row r="226" spans="1:11" ht="24" x14ac:dyDescent="0.15">
      <c r="A226" s="14" t="s">
        <v>1505</v>
      </c>
      <c r="B226" s="14" t="s">
        <v>1841</v>
      </c>
      <c r="C226" s="14" t="s">
        <v>1604</v>
      </c>
      <c r="D226" s="16">
        <v>45761</v>
      </c>
      <c r="E226" s="16"/>
      <c r="F226" s="14" t="s">
        <v>1810</v>
      </c>
      <c r="G226" s="14" t="s">
        <v>3542</v>
      </c>
      <c r="H226" s="14" t="s">
        <v>1633</v>
      </c>
      <c r="I226" s="15">
        <v>1350</v>
      </c>
      <c r="J226" s="77">
        <v>3</v>
      </c>
      <c r="K226" s="92"/>
    </row>
    <row r="227" spans="1:11" ht="24" x14ac:dyDescent="0.15">
      <c r="A227" s="14" t="s">
        <v>1505</v>
      </c>
      <c r="B227" s="14" t="s">
        <v>1842</v>
      </c>
      <c r="C227" s="14" t="s">
        <v>1843</v>
      </c>
      <c r="D227" s="16">
        <v>45761</v>
      </c>
      <c r="E227" s="16"/>
      <c r="F227" s="14" t="s">
        <v>1844</v>
      </c>
      <c r="G227" s="14" t="s">
        <v>3533</v>
      </c>
      <c r="H227" s="14" t="s">
        <v>1599</v>
      </c>
      <c r="I227" s="15">
        <v>700</v>
      </c>
      <c r="J227" s="77">
        <v>2</v>
      </c>
      <c r="K227" s="92"/>
    </row>
    <row r="228" spans="1:11" ht="24" x14ac:dyDescent="0.15">
      <c r="A228" s="14" t="s">
        <v>1505</v>
      </c>
      <c r="B228" s="14" t="s">
        <v>1845</v>
      </c>
      <c r="C228" s="14" t="s">
        <v>1846</v>
      </c>
      <c r="D228" s="16">
        <v>45761</v>
      </c>
      <c r="E228" s="16"/>
      <c r="F228" s="14" t="s">
        <v>1810</v>
      </c>
      <c r="G228" s="14" t="s">
        <v>3518</v>
      </c>
      <c r="H228" s="14" t="s">
        <v>1549</v>
      </c>
      <c r="I228" s="15">
        <v>1100</v>
      </c>
      <c r="J228" s="77">
        <v>2</v>
      </c>
      <c r="K228" s="92"/>
    </row>
    <row r="229" spans="1:11" ht="24" x14ac:dyDescent="0.15">
      <c r="A229" s="14" t="s">
        <v>1505</v>
      </c>
      <c r="B229" s="14" t="s">
        <v>1847</v>
      </c>
      <c r="C229" s="14" t="s">
        <v>1711</v>
      </c>
      <c r="D229" s="16">
        <v>45757</v>
      </c>
      <c r="E229" s="16"/>
      <c r="F229" s="14" t="s">
        <v>1837</v>
      </c>
      <c r="G229" s="14" t="s">
        <v>3541</v>
      </c>
      <c r="H229" s="14" t="s">
        <v>1631</v>
      </c>
      <c r="I229" s="15">
        <v>2750</v>
      </c>
      <c r="J229" s="77">
        <v>2</v>
      </c>
      <c r="K229" s="92"/>
    </row>
    <row r="230" spans="1:11" ht="24" x14ac:dyDescent="0.15">
      <c r="A230" s="14" t="s">
        <v>1505</v>
      </c>
      <c r="B230" s="14" t="s">
        <v>1848</v>
      </c>
      <c r="C230" s="14" t="s">
        <v>1566</v>
      </c>
      <c r="D230" s="16">
        <v>45761</v>
      </c>
      <c r="E230" s="16"/>
      <c r="F230" s="14" t="s">
        <v>1837</v>
      </c>
      <c r="G230" s="14" t="s">
        <v>3547</v>
      </c>
      <c r="H230" s="14" t="s">
        <v>1644</v>
      </c>
      <c r="I230" s="15">
        <v>500</v>
      </c>
      <c r="J230" s="77">
        <v>2</v>
      </c>
      <c r="K230" s="92"/>
    </row>
    <row r="231" spans="1:11" ht="13" x14ac:dyDescent="0.15">
      <c r="A231" s="14" t="s">
        <v>1505</v>
      </c>
      <c r="B231" s="14" t="s">
        <v>1849</v>
      </c>
      <c r="C231" s="14" t="s">
        <v>1850</v>
      </c>
      <c r="D231" s="16">
        <v>45761</v>
      </c>
      <c r="E231" s="16"/>
      <c r="F231" s="14" t="s">
        <v>1851</v>
      </c>
      <c r="G231" s="14" t="s">
        <v>3583</v>
      </c>
      <c r="H231" s="14" t="s">
        <v>1852</v>
      </c>
      <c r="I231" s="15">
        <v>306.5</v>
      </c>
      <c r="J231" s="77">
        <v>2</v>
      </c>
      <c r="K231" s="92"/>
    </row>
    <row r="232" spans="1:11" ht="24" x14ac:dyDescent="0.15">
      <c r="A232" s="14" t="s">
        <v>1505</v>
      </c>
      <c r="B232" s="14" t="s">
        <v>1853</v>
      </c>
      <c r="C232" s="14" t="s">
        <v>1854</v>
      </c>
      <c r="D232" s="16">
        <v>45761</v>
      </c>
      <c r="E232" s="16"/>
      <c r="F232" s="14" t="s">
        <v>1855</v>
      </c>
      <c r="G232" s="14" t="s">
        <v>3511</v>
      </c>
      <c r="H232" s="14" t="s">
        <v>1525</v>
      </c>
      <c r="I232" s="15">
        <v>400</v>
      </c>
      <c r="J232" s="77">
        <v>2</v>
      </c>
      <c r="K232" s="92"/>
    </row>
    <row r="233" spans="1:11" ht="24" x14ac:dyDescent="0.15">
      <c r="A233" s="14" t="s">
        <v>1505</v>
      </c>
      <c r="B233" s="14" t="s">
        <v>1856</v>
      </c>
      <c r="C233" s="14" t="s">
        <v>1857</v>
      </c>
      <c r="D233" s="16">
        <v>45761</v>
      </c>
      <c r="E233" s="16"/>
      <c r="F233" s="14" t="s">
        <v>1810</v>
      </c>
      <c r="G233" s="14" t="s">
        <v>3526</v>
      </c>
      <c r="H233" s="14" t="s">
        <v>1573</v>
      </c>
      <c r="I233" s="15">
        <v>1100</v>
      </c>
      <c r="J233" s="77">
        <v>2</v>
      </c>
      <c r="K233" s="92"/>
    </row>
    <row r="234" spans="1:11" ht="24" x14ac:dyDescent="0.15">
      <c r="A234" s="14" t="s">
        <v>1505</v>
      </c>
      <c r="B234" s="14" t="s">
        <v>1858</v>
      </c>
      <c r="C234" s="14" t="s">
        <v>1859</v>
      </c>
      <c r="D234" s="16">
        <v>45761</v>
      </c>
      <c r="E234" s="16"/>
      <c r="F234" s="14" t="s">
        <v>1860</v>
      </c>
      <c r="G234" s="14" t="s">
        <v>3524</v>
      </c>
      <c r="H234" s="14" t="s">
        <v>1567</v>
      </c>
      <c r="I234" s="15">
        <v>688</v>
      </c>
      <c r="J234" s="77">
        <v>2</v>
      </c>
      <c r="K234" s="92"/>
    </row>
    <row r="235" spans="1:11" ht="24" x14ac:dyDescent="0.15">
      <c r="A235" s="14" t="s">
        <v>1505</v>
      </c>
      <c r="B235" s="14" t="s">
        <v>1861</v>
      </c>
      <c r="C235" s="14" t="s">
        <v>1862</v>
      </c>
      <c r="D235" s="16">
        <v>45762</v>
      </c>
      <c r="E235" s="16"/>
      <c r="F235" s="14" t="s">
        <v>1863</v>
      </c>
      <c r="G235" s="14"/>
      <c r="H235" s="14" t="s">
        <v>1778</v>
      </c>
      <c r="I235" s="15">
        <v>150</v>
      </c>
      <c r="J235" s="77">
        <v>3</v>
      </c>
      <c r="K235" s="92"/>
    </row>
    <row r="236" spans="1:11" ht="13" x14ac:dyDescent="0.15">
      <c r="A236" s="14" t="s">
        <v>1505</v>
      </c>
      <c r="B236" s="14" t="s">
        <v>1864</v>
      </c>
      <c r="C236" s="14" t="s">
        <v>1865</v>
      </c>
      <c r="D236" s="16">
        <v>45762</v>
      </c>
      <c r="E236" s="16"/>
      <c r="F236" s="14" t="s">
        <v>1866</v>
      </c>
      <c r="G236" s="14"/>
      <c r="H236" s="14" t="s">
        <v>1778</v>
      </c>
      <c r="I236" s="15">
        <v>315</v>
      </c>
      <c r="J236" s="77">
        <v>4</v>
      </c>
      <c r="K236" s="92"/>
    </row>
    <row r="237" spans="1:11" ht="13" x14ac:dyDescent="0.15">
      <c r="A237" s="14" t="s">
        <v>1505</v>
      </c>
      <c r="B237" s="14" t="s">
        <v>1867</v>
      </c>
      <c r="C237" s="14" t="s">
        <v>1868</v>
      </c>
      <c r="D237" s="16">
        <v>45762</v>
      </c>
      <c r="E237" s="16"/>
      <c r="F237" s="14" t="s">
        <v>1869</v>
      </c>
      <c r="G237" s="14"/>
      <c r="H237" s="14" t="s">
        <v>1778</v>
      </c>
      <c r="I237" s="15">
        <v>500</v>
      </c>
      <c r="J237" s="77">
        <v>4</v>
      </c>
      <c r="K237" s="92"/>
    </row>
    <row r="238" spans="1:11" ht="24" x14ac:dyDescent="0.15">
      <c r="A238" s="14" t="s">
        <v>1505</v>
      </c>
      <c r="B238" s="14" t="s">
        <v>1870</v>
      </c>
      <c r="C238" s="14" t="s">
        <v>1871</v>
      </c>
      <c r="D238" s="16">
        <v>45761</v>
      </c>
      <c r="E238" s="16"/>
      <c r="F238" s="14" t="s">
        <v>1810</v>
      </c>
      <c r="G238" s="14" t="s">
        <v>3522</v>
      </c>
      <c r="H238" s="14" t="s">
        <v>1562</v>
      </c>
      <c r="I238" s="15">
        <v>2000</v>
      </c>
      <c r="J238" s="77">
        <v>2</v>
      </c>
      <c r="K238" s="92"/>
    </row>
    <row r="239" spans="1:11" ht="24" x14ac:dyDescent="0.15">
      <c r="A239" s="14" t="s">
        <v>1505</v>
      </c>
      <c r="B239" s="14" t="s">
        <v>1872</v>
      </c>
      <c r="C239" s="14" t="s">
        <v>1545</v>
      </c>
      <c r="D239" s="16">
        <v>45761</v>
      </c>
      <c r="E239" s="16"/>
      <c r="F239" s="14" t="s">
        <v>1810</v>
      </c>
      <c r="G239" s="14" t="s">
        <v>3538</v>
      </c>
      <c r="H239" s="14" t="s">
        <v>1617</v>
      </c>
      <c r="I239" s="15">
        <v>1000</v>
      </c>
      <c r="J239" s="77">
        <v>2</v>
      </c>
      <c r="K239" s="92"/>
    </row>
    <row r="240" spans="1:11" ht="24" x14ac:dyDescent="0.15">
      <c r="A240" s="14" t="s">
        <v>1505</v>
      </c>
      <c r="B240" s="14" t="s">
        <v>1873</v>
      </c>
      <c r="C240" s="14" t="s">
        <v>1859</v>
      </c>
      <c r="D240" s="16">
        <v>45761</v>
      </c>
      <c r="E240" s="16"/>
      <c r="F240" s="14" t="s">
        <v>1874</v>
      </c>
      <c r="G240" s="14" t="s">
        <v>3539</v>
      </c>
      <c r="H240" s="14" t="s">
        <v>1619</v>
      </c>
      <c r="I240" s="15">
        <v>400</v>
      </c>
      <c r="J240" s="77">
        <v>2</v>
      </c>
      <c r="K240" s="92"/>
    </row>
    <row r="241" spans="1:11" ht="24" x14ac:dyDescent="0.15">
      <c r="A241" s="14" t="s">
        <v>1505</v>
      </c>
      <c r="B241" s="14" t="s">
        <v>1875</v>
      </c>
      <c r="C241" s="14" t="s">
        <v>1627</v>
      </c>
      <c r="D241" s="16">
        <v>45761</v>
      </c>
      <c r="E241" s="16"/>
      <c r="F241" s="14" t="s">
        <v>1876</v>
      </c>
      <c r="G241" s="14" t="s">
        <v>3534</v>
      </c>
      <c r="H241" s="14" t="s">
        <v>1602</v>
      </c>
      <c r="I241" s="15">
        <v>760</v>
      </c>
      <c r="J241" s="77">
        <v>2</v>
      </c>
      <c r="K241" s="92"/>
    </row>
    <row r="242" spans="1:11" ht="24" x14ac:dyDescent="0.15">
      <c r="A242" s="14" t="s">
        <v>1505</v>
      </c>
      <c r="B242" s="14" t="s">
        <v>1877</v>
      </c>
      <c r="C242" s="14" t="s">
        <v>1663</v>
      </c>
      <c r="D242" s="16">
        <v>45761</v>
      </c>
      <c r="E242" s="16"/>
      <c r="F242" s="14" t="s">
        <v>1810</v>
      </c>
      <c r="G242" s="14" t="s">
        <v>3546</v>
      </c>
      <c r="H242" s="14" t="s">
        <v>1642</v>
      </c>
      <c r="I242" s="15">
        <v>500</v>
      </c>
      <c r="J242" s="77">
        <v>2</v>
      </c>
      <c r="K242" s="92"/>
    </row>
    <row r="243" spans="1:11" ht="24" x14ac:dyDescent="0.15">
      <c r="A243" s="14" t="s">
        <v>1505</v>
      </c>
      <c r="B243" s="14" t="s">
        <v>1878</v>
      </c>
      <c r="C243" s="14" t="s">
        <v>1686</v>
      </c>
      <c r="D243" s="16">
        <v>45757</v>
      </c>
      <c r="E243" s="16"/>
      <c r="F243" s="14" t="s">
        <v>1837</v>
      </c>
      <c r="G243" s="14" t="s">
        <v>3510</v>
      </c>
      <c r="H243" s="14" t="s">
        <v>1628</v>
      </c>
      <c r="I243" s="15">
        <v>2200</v>
      </c>
      <c r="J243" s="77">
        <v>2</v>
      </c>
      <c r="K243" s="92"/>
    </row>
    <row r="244" spans="1:11" ht="24" x14ac:dyDescent="0.15">
      <c r="A244" s="14" t="s">
        <v>1505</v>
      </c>
      <c r="B244" s="14" t="s">
        <v>1879</v>
      </c>
      <c r="C244" s="14" t="s">
        <v>1880</v>
      </c>
      <c r="D244" s="16">
        <v>45757</v>
      </c>
      <c r="E244" s="16"/>
      <c r="F244" s="14" t="s">
        <v>1881</v>
      </c>
      <c r="G244" s="14" t="s">
        <v>3521</v>
      </c>
      <c r="H244" s="14" t="s">
        <v>1558</v>
      </c>
      <c r="I244" s="15">
        <v>1950</v>
      </c>
      <c r="J244" s="77">
        <v>3</v>
      </c>
      <c r="K244" s="92"/>
    </row>
    <row r="245" spans="1:11" ht="24" x14ac:dyDescent="0.15">
      <c r="A245" s="14" t="s">
        <v>1505</v>
      </c>
      <c r="B245" s="14" t="s">
        <v>1882</v>
      </c>
      <c r="C245" s="14" t="s">
        <v>1883</v>
      </c>
      <c r="D245" s="16">
        <v>45776</v>
      </c>
      <c r="E245" s="16"/>
      <c r="F245" s="14" t="s">
        <v>1884</v>
      </c>
      <c r="G245" s="14" t="s">
        <v>3571</v>
      </c>
      <c r="H245" s="14" t="s">
        <v>1758</v>
      </c>
      <c r="I245" s="15">
        <v>850</v>
      </c>
      <c r="J245" s="77">
        <v>4</v>
      </c>
      <c r="K245" s="92"/>
    </row>
    <row r="246" spans="1:11" ht="24" x14ac:dyDescent="0.15">
      <c r="A246" s="14" t="s">
        <v>1505</v>
      </c>
      <c r="B246" s="14" t="s">
        <v>1885</v>
      </c>
      <c r="C246" s="14" t="s">
        <v>1886</v>
      </c>
      <c r="D246" s="16">
        <v>45761</v>
      </c>
      <c r="E246" s="16"/>
      <c r="F246" s="14" t="s">
        <v>1887</v>
      </c>
      <c r="G246" s="14"/>
      <c r="H246" s="14" t="s">
        <v>1584</v>
      </c>
      <c r="I246" s="15">
        <v>3000</v>
      </c>
      <c r="J246" s="77">
        <v>3</v>
      </c>
      <c r="K246" s="92"/>
    </row>
    <row r="247" spans="1:11" ht="24" x14ac:dyDescent="0.15">
      <c r="A247" s="14" t="s">
        <v>1505</v>
      </c>
      <c r="B247" s="14" t="s">
        <v>1888</v>
      </c>
      <c r="C247" s="14" t="s">
        <v>1889</v>
      </c>
      <c r="D247" s="16">
        <v>45762</v>
      </c>
      <c r="E247" s="16"/>
      <c r="F247" s="14" t="s">
        <v>1810</v>
      </c>
      <c r="G247" s="14" t="s">
        <v>3543</v>
      </c>
      <c r="H247" s="14" t="s">
        <v>1635</v>
      </c>
      <c r="I247" s="15">
        <v>672.04</v>
      </c>
      <c r="J247" s="77">
        <v>3</v>
      </c>
      <c r="K247" s="92"/>
    </row>
    <row r="248" spans="1:11" ht="13" x14ac:dyDescent="0.15">
      <c r="A248" s="14" t="s">
        <v>1505</v>
      </c>
      <c r="B248" s="14" t="s">
        <v>1890</v>
      </c>
      <c r="C248" s="14" t="s">
        <v>1891</v>
      </c>
      <c r="D248" s="16">
        <v>45762</v>
      </c>
      <c r="E248" s="16"/>
      <c r="F248" s="14" t="s">
        <v>1892</v>
      </c>
      <c r="G248" s="14" t="s">
        <v>3508</v>
      </c>
      <c r="H248" s="14" t="s">
        <v>1513</v>
      </c>
      <c r="I248" s="15">
        <v>220</v>
      </c>
      <c r="J248" s="77">
        <v>2</v>
      </c>
      <c r="K248" s="92"/>
    </row>
    <row r="249" spans="1:11" ht="13" x14ac:dyDescent="0.15">
      <c r="A249" s="14" t="s">
        <v>1505</v>
      </c>
      <c r="B249" s="14" t="s">
        <v>1893</v>
      </c>
      <c r="C249" s="14" t="s">
        <v>1894</v>
      </c>
      <c r="D249" s="16">
        <v>45762</v>
      </c>
      <c r="E249" s="16"/>
      <c r="F249" s="14" t="s">
        <v>1895</v>
      </c>
      <c r="G249" s="14" t="s">
        <v>3537</v>
      </c>
      <c r="H249" s="14" t="s">
        <v>1615</v>
      </c>
      <c r="I249" s="15">
        <v>1379.59</v>
      </c>
      <c r="J249" s="77">
        <v>2</v>
      </c>
      <c r="K249" s="92"/>
    </row>
    <row r="250" spans="1:11" ht="24" x14ac:dyDescent="0.15">
      <c r="A250" s="14" t="s">
        <v>1505</v>
      </c>
      <c r="B250" s="14" t="s">
        <v>1896</v>
      </c>
      <c r="C250" s="14" t="s">
        <v>1897</v>
      </c>
      <c r="D250" s="16">
        <v>45762</v>
      </c>
      <c r="E250" s="16"/>
      <c r="F250" s="14" t="s">
        <v>1898</v>
      </c>
      <c r="G250" s="14" t="s">
        <v>3537</v>
      </c>
      <c r="H250" s="14" t="s">
        <v>1615</v>
      </c>
      <c r="I250" s="15">
        <v>107.87</v>
      </c>
      <c r="J250" s="77">
        <v>2</v>
      </c>
      <c r="K250" s="92"/>
    </row>
    <row r="251" spans="1:11" ht="24" x14ac:dyDescent="0.15">
      <c r="A251" s="14" t="s">
        <v>1505</v>
      </c>
      <c r="B251" s="14" t="s">
        <v>1899</v>
      </c>
      <c r="C251" s="14" t="s">
        <v>1900</v>
      </c>
      <c r="D251" s="16">
        <v>45776</v>
      </c>
      <c r="E251" s="16"/>
      <c r="F251" s="14" t="s">
        <v>1901</v>
      </c>
      <c r="G251" s="14" t="s">
        <v>3573</v>
      </c>
      <c r="H251" s="14" t="s">
        <v>1766</v>
      </c>
      <c r="I251" s="15">
        <v>1070</v>
      </c>
      <c r="J251" s="77">
        <v>2</v>
      </c>
      <c r="K251" s="92"/>
    </row>
    <row r="252" spans="1:11" ht="13" x14ac:dyDescent="0.15">
      <c r="A252" s="14" t="s">
        <v>1505</v>
      </c>
      <c r="B252" s="14" t="s">
        <v>1902</v>
      </c>
      <c r="C252" s="14" t="s">
        <v>1903</v>
      </c>
      <c r="D252" s="16">
        <v>45763</v>
      </c>
      <c r="E252" s="16"/>
      <c r="F252" s="14" t="s">
        <v>1904</v>
      </c>
      <c r="G252" s="14" t="s">
        <v>3508</v>
      </c>
      <c r="H252" s="14" t="s">
        <v>1513</v>
      </c>
      <c r="I252" s="15">
        <v>200</v>
      </c>
      <c r="J252" s="77">
        <v>2</v>
      </c>
      <c r="K252" s="92"/>
    </row>
    <row r="253" spans="1:11" ht="13" x14ac:dyDescent="0.15">
      <c r="A253" s="14" t="s">
        <v>1505</v>
      </c>
      <c r="B253" s="14" t="s">
        <v>1905</v>
      </c>
      <c r="C253" s="14" t="s">
        <v>1906</v>
      </c>
      <c r="D253" s="16">
        <v>45763</v>
      </c>
      <c r="E253" s="16"/>
      <c r="F253" s="14" t="s">
        <v>1907</v>
      </c>
      <c r="G253" s="14" t="s">
        <v>3508</v>
      </c>
      <c r="H253" s="14" t="s">
        <v>1513</v>
      </c>
      <c r="I253" s="15">
        <v>172.7</v>
      </c>
      <c r="J253" s="77">
        <v>2</v>
      </c>
      <c r="K253" s="92"/>
    </row>
    <row r="254" spans="1:11" ht="24" x14ac:dyDescent="0.15">
      <c r="A254" s="14" t="s">
        <v>1505</v>
      </c>
      <c r="B254" s="14" t="s">
        <v>1908</v>
      </c>
      <c r="C254" s="14" t="s">
        <v>1627</v>
      </c>
      <c r="D254" s="16">
        <v>45762</v>
      </c>
      <c r="E254" s="16"/>
      <c r="F254" s="14" t="s">
        <v>1876</v>
      </c>
      <c r="G254" s="14" t="s">
        <v>3525</v>
      </c>
      <c r="H254" s="14" t="s">
        <v>1570</v>
      </c>
      <c r="I254" s="15">
        <v>500</v>
      </c>
      <c r="J254" s="77">
        <v>2</v>
      </c>
      <c r="K254" s="92"/>
    </row>
    <row r="255" spans="1:11" ht="24" x14ac:dyDescent="0.15">
      <c r="A255" s="14" t="s">
        <v>1505</v>
      </c>
      <c r="B255" s="14" t="s">
        <v>1909</v>
      </c>
      <c r="C255" s="14" t="s">
        <v>1519</v>
      </c>
      <c r="D255" s="16">
        <v>45757</v>
      </c>
      <c r="E255" s="16"/>
      <c r="F255" s="14" t="s">
        <v>1910</v>
      </c>
      <c r="G255" s="14" t="s">
        <v>3535</v>
      </c>
      <c r="H255" s="14" t="s">
        <v>1606</v>
      </c>
      <c r="I255" s="15">
        <v>300</v>
      </c>
      <c r="J255" s="77">
        <v>3</v>
      </c>
      <c r="K255" s="92"/>
    </row>
    <row r="256" spans="1:11" ht="24" x14ac:dyDescent="0.15">
      <c r="A256" s="14" t="s">
        <v>1505</v>
      </c>
      <c r="B256" s="14" t="s">
        <v>1911</v>
      </c>
      <c r="C256" s="14" t="s">
        <v>1912</v>
      </c>
      <c r="D256" s="16">
        <v>45762</v>
      </c>
      <c r="E256" s="16"/>
      <c r="F256" s="14" t="s">
        <v>1810</v>
      </c>
      <c r="G256" s="14" t="s">
        <v>3552</v>
      </c>
      <c r="H256" s="14" t="s">
        <v>1665</v>
      </c>
      <c r="I256" s="15">
        <v>400</v>
      </c>
      <c r="J256" s="77">
        <v>2</v>
      </c>
      <c r="K256" s="92"/>
    </row>
    <row r="257" spans="1:11" ht="24" x14ac:dyDescent="0.15">
      <c r="A257" s="14" t="s">
        <v>1505</v>
      </c>
      <c r="B257" s="14" t="s">
        <v>1913</v>
      </c>
      <c r="C257" s="14" t="s">
        <v>1663</v>
      </c>
      <c r="D257" s="16">
        <v>45762</v>
      </c>
      <c r="E257" s="16"/>
      <c r="F257" s="14" t="s">
        <v>1914</v>
      </c>
      <c r="G257" s="14" t="s">
        <v>3550</v>
      </c>
      <c r="H257" s="14" t="s">
        <v>1659</v>
      </c>
      <c r="I257" s="15">
        <v>250</v>
      </c>
      <c r="J257" s="77">
        <v>2</v>
      </c>
      <c r="K257" s="92"/>
    </row>
    <row r="258" spans="1:11" ht="24" x14ac:dyDescent="0.15">
      <c r="A258" s="14" t="s">
        <v>1505</v>
      </c>
      <c r="B258" s="14" t="s">
        <v>1915</v>
      </c>
      <c r="C258" s="14" t="s">
        <v>1572</v>
      </c>
      <c r="D258" s="16">
        <v>45762</v>
      </c>
      <c r="E258" s="16"/>
      <c r="F258" s="14" t="s">
        <v>1810</v>
      </c>
      <c r="G258" s="14" t="s">
        <v>3544</v>
      </c>
      <c r="H258" s="14" t="s">
        <v>1637</v>
      </c>
      <c r="I258" s="15">
        <v>350</v>
      </c>
      <c r="J258" s="77">
        <v>2</v>
      </c>
      <c r="K258" s="92"/>
    </row>
    <row r="259" spans="1:11" ht="24" x14ac:dyDescent="0.15">
      <c r="A259" s="14" t="s">
        <v>1505</v>
      </c>
      <c r="B259" s="14" t="s">
        <v>1916</v>
      </c>
      <c r="C259" s="14" t="s">
        <v>1917</v>
      </c>
      <c r="D259" s="16">
        <v>45762</v>
      </c>
      <c r="E259" s="16"/>
      <c r="F259" s="14" t="s">
        <v>1855</v>
      </c>
      <c r="G259" s="14" t="s">
        <v>3564</v>
      </c>
      <c r="H259" s="14" t="s">
        <v>1704</v>
      </c>
      <c r="I259" s="15">
        <v>500</v>
      </c>
      <c r="J259" s="77">
        <v>2</v>
      </c>
      <c r="K259" s="92"/>
    </row>
    <row r="260" spans="1:11" ht="24" x14ac:dyDescent="0.15">
      <c r="A260" s="14" t="s">
        <v>1505</v>
      </c>
      <c r="B260" s="14" t="s">
        <v>1918</v>
      </c>
      <c r="C260" s="14" t="s">
        <v>3784</v>
      </c>
      <c r="D260" s="16">
        <v>45762</v>
      </c>
      <c r="E260" s="16"/>
      <c r="F260" s="14" t="s">
        <v>1844</v>
      </c>
      <c r="G260" s="14" t="s">
        <v>3558</v>
      </c>
      <c r="H260" s="14" t="s">
        <v>1682</v>
      </c>
      <c r="I260" s="15">
        <v>400</v>
      </c>
      <c r="J260" s="77">
        <v>2</v>
      </c>
      <c r="K260" s="92"/>
    </row>
    <row r="261" spans="1:11" ht="24" x14ac:dyDescent="0.15">
      <c r="A261" s="14" t="s">
        <v>1505</v>
      </c>
      <c r="B261" s="14" t="s">
        <v>1919</v>
      </c>
      <c r="C261" s="14" t="s">
        <v>1827</v>
      </c>
      <c r="D261" s="16">
        <v>45762</v>
      </c>
      <c r="E261" s="16"/>
      <c r="F261" s="14" t="s">
        <v>1810</v>
      </c>
      <c r="G261" s="14" t="s">
        <v>3545</v>
      </c>
      <c r="H261" s="14" t="s">
        <v>1640</v>
      </c>
      <c r="I261" s="15">
        <v>500</v>
      </c>
      <c r="J261" s="77">
        <v>2</v>
      </c>
      <c r="K261" s="92"/>
    </row>
    <row r="262" spans="1:11" ht="13" x14ac:dyDescent="0.15">
      <c r="A262" s="14" t="s">
        <v>1505</v>
      </c>
      <c r="B262" s="14" t="s">
        <v>1920</v>
      </c>
      <c r="C262" s="14" t="s">
        <v>1921</v>
      </c>
      <c r="D262" s="16">
        <v>45761</v>
      </c>
      <c r="E262" s="16"/>
      <c r="F262" s="14" t="s">
        <v>1922</v>
      </c>
      <c r="G262" s="14" t="s">
        <v>3584</v>
      </c>
      <c r="H262" s="14" t="s">
        <v>1923</v>
      </c>
      <c r="I262" s="15">
        <v>6027</v>
      </c>
      <c r="J262" s="77">
        <v>4</v>
      </c>
      <c r="K262" s="92"/>
    </row>
    <row r="263" spans="1:11" ht="24" x14ac:dyDescent="0.15">
      <c r="A263" s="14" t="s">
        <v>1505</v>
      </c>
      <c r="B263" s="14" t="s">
        <v>3781</v>
      </c>
      <c r="C263" s="14" t="s">
        <v>1604</v>
      </c>
      <c r="D263" s="16">
        <v>45762</v>
      </c>
      <c r="E263" s="16"/>
      <c r="F263" s="14" t="s">
        <v>1810</v>
      </c>
      <c r="G263" s="14" t="s">
        <v>3555</v>
      </c>
      <c r="H263" s="14" t="s">
        <v>1674</v>
      </c>
      <c r="I263" s="15">
        <v>715</v>
      </c>
      <c r="J263" s="77">
        <v>2</v>
      </c>
      <c r="K263" s="92"/>
    </row>
    <row r="264" spans="1:11" ht="24" x14ac:dyDescent="0.15">
      <c r="A264" s="14" t="s">
        <v>1505</v>
      </c>
      <c r="B264" s="14" t="s">
        <v>1924</v>
      </c>
      <c r="C264" s="14" t="s">
        <v>1657</v>
      </c>
      <c r="D264" s="16">
        <v>45757</v>
      </c>
      <c r="E264" s="16"/>
      <c r="F264" s="14" t="s">
        <v>1925</v>
      </c>
      <c r="G264" s="14" t="s">
        <v>3517</v>
      </c>
      <c r="H264" s="14" t="s">
        <v>1926</v>
      </c>
      <c r="I264" s="15">
        <v>2350</v>
      </c>
      <c r="J264" s="77">
        <v>3</v>
      </c>
      <c r="K264" s="92"/>
    </row>
    <row r="265" spans="1:11" ht="24" x14ac:dyDescent="0.15">
      <c r="A265" s="14" t="s">
        <v>1505</v>
      </c>
      <c r="B265" s="14" t="s">
        <v>1927</v>
      </c>
      <c r="C265" s="14" t="s">
        <v>1928</v>
      </c>
      <c r="D265" s="16">
        <v>45749</v>
      </c>
      <c r="E265" s="16"/>
      <c r="F265" s="14" t="s">
        <v>1929</v>
      </c>
      <c r="G265" s="14"/>
      <c r="H265" s="14" t="s">
        <v>1930</v>
      </c>
      <c r="I265" s="15">
        <v>3560</v>
      </c>
      <c r="J265" s="77">
        <v>3</v>
      </c>
      <c r="K265" s="92"/>
    </row>
    <row r="266" spans="1:11" ht="24" x14ac:dyDescent="0.15">
      <c r="A266" s="14" t="s">
        <v>1505</v>
      </c>
      <c r="B266" s="14" t="s">
        <v>1931</v>
      </c>
      <c r="C266" s="14" t="s">
        <v>1572</v>
      </c>
      <c r="D266" s="16">
        <v>45762</v>
      </c>
      <c r="E266" s="16"/>
      <c r="F266" s="14" t="s">
        <v>1810</v>
      </c>
      <c r="G266" s="14" t="s">
        <v>3553</v>
      </c>
      <c r="H266" s="14" t="s">
        <v>1667</v>
      </c>
      <c r="I266" s="15">
        <v>500</v>
      </c>
      <c r="J266" s="77">
        <v>2</v>
      </c>
      <c r="K266" s="92"/>
    </row>
    <row r="267" spans="1:11" ht="13" x14ac:dyDescent="0.15">
      <c r="A267" s="14" t="s">
        <v>1505</v>
      </c>
      <c r="B267" s="14" t="s">
        <v>1932</v>
      </c>
      <c r="C267" s="14" t="s">
        <v>1933</v>
      </c>
      <c r="D267" s="16">
        <v>45776</v>
      </c>
      <c r="E267" s="16"/>
      <c r="F267" s="14" t="s">
        <v>1934</v>
      </c>
      <c r="G267" s="14" t="s">
        <v>3577</v>
      </c>
      <c r="H267" s="14" t="s">
        <v>1796</v>
      </c>
      <c r="I267" s="15">
        <v>125.95</v>
      </c>
      <c r="J267" s="77">
        <v>4</v>
      </c>
      <c r="K267" s="92"/>
    </row>
    <row r="268" spans="1:11" ht="24" x14ac:dyDescent="0.15">
      <c r="A268" s="14" t="s">
        <v>1505</v>
      </c>
      <c r="B268" s="14" t="s">
        <v>1935</v>
      </c>
      <c r="C268" s="14" t="s">
        <v>1936</v>
      </c>
      <c r="D268" s="16">
        <v>45776</v>
      </c>
      <c r="E268" s="16"/>
      <c r="F268" s="14" t="s">
        <v>1937</v>
      </c>
      <c r="G268" s="14" t="s">
        <v>3577</v>
      </c>
      <c r="H268" s="14" t="s">
        <v>1796</v>
      </c>
      <c r="I268" s="15">
        <v>678.65</v>
      </c>
      <c r="J268" s="77">
        <v>4</v>
      </c>
      <c r="K268" s="92"/>
    </row>
    <row r="269" spans="1:11" ht="24" x14ac:dyDescent="0.15">
      <c r="A269" s="14" t="s">
        <v>1505</v>
      </c>
      <c r="B269" s="14" t="s">
        <v>1938</v>
      </c>
      <c r="C269" s="14" t="s">
        <v>1939</v>
      </c>
      <c r="D269" s="16">
        <v>45761</v>
      </c>
      <c r="E269" s="16"/>
      <c r="F269" s="14" t="s">
        <v>1940</v>
      </c>
      <c r="G269" s="14"/>
      <c r="H269" s="14" t="s">
        <v>1941</v>
      </c>
      <c r="I269" s="15">
        <v>10080</v>
      </c>
      <c r="J269" s="77">
        <v>3</v>
      </c>
      <c r="K269" s="92"/>
    </row>
    <row r="270" spans="1:11" ht="13" x14ac:dyDescent="0.15">
      <c r="A270" s="14" t="s">
        <v>1505</v>
      </c>
      <c r="B270" s="14" t="s">
        <v>1942</v>
      </c>
      <c r="C270" s="14" t="s">
        <v>1943</v>
      </c>
      <c r="D270" s="16">
        <v>45762</v>
      </c>
      <c r="E270" s="16"/>
      <c r="F270" s="14" t="s">
        <v>1944</v>
      </c>
      <c r="G270" s="14" t="s">
        <v>3509</v>
      </c>
      <c r="H270" s="14" t="s">
        <v>1517</v>
      </c>
      <c r="I270" s="15">
        <v>84</v>
      </c>
      <c r="J270" s="77">
        <v>4</v>
      </c>
      <c r="K270" s="92"/>
    </row>
    <row r="271" spans="1:11" ht="24" x14ac:dyDescent="0.15">
      <c r="A271" s="14" t="s">
        <v>1505</v>
      </c>
      <c r="B271" s="14" t="s">
        <v>1945</v>
      </c>
      <c r="C271" s="14" t="s">
        <v>1566</v>
      </c>
      <c r="D271" s="16">
        <v>45762</v>
      </c>
      <c r="E271" s="16"/>
      <c r="F271" s="14" t="s">
        <v>1946</v>
      </c>
      <c r="G271" s="14" t="s">
        <v>3557</v>
      </c>
      <c r="H271" s="14" t="s">
        <v>1679</v>
      </c>
      <c r="I271" s="15">
        <v>509.5</v>
      </c>
      <c r="J271" s="77">
        <v>2</v>
      </c>
      <c r="K271" s="92"/>
    </row>
    <row r="272" spans="1:11" ht="24" x14ac:dyDescent="0.15">
      <c r="A272" s="14" t="s">
        <v>1505</v>
      </c>
      <c r="B272" s="14" t="s">
        <v>3750</v>
      </c>
      <c r="C272" s="14" t="s">
        <v>1566</v>
      </c>
      <c r="D272" s="16">
        <v>45762</v>
      </c>
      <c r="E272" s="16"/>
      <c r="F272" s="14" t="s">
        <v>1946</v>
      </c>
      <c r="G272" s="14" t="s">
        <v>3556</v>
      </c>
      <c r="H272" s="14" t="s">
        <v>1677</v>
      </c>
      <c r="I272" s="15">
        <v>250</v>
      </c>
      <c r="J272" s="77">
        <v>2</v>
      </c>
      <c r="K272" s="92"/>
    </row>
    <row r="273" spans="1:11" ht="24" x14ac:dyDescent="0.15">
      <c r="A273" s="14" t="s">
        <v>1505</v>
      </c>
      <c r="B273" s="14" t="s">
        <v>1947</v>
      </c>
      <c r="C273" s="14" t="s">
        <v>1948</v>
      </c>
      <c r="D273" s="16">
        <v>45776</v>
      </c>
      <c r="E273" s="16"/>
      <c r="F273" s="14" t="s">
        <v>3748</v>
      </c>
      <c r="G273" s="14" t="s">
        <v>3549</v>
      </c>
      <c r="H273" s="14" t="s">
        <v>1655</v>
      </c>
      <c r="I273" s="15">
        <v>500</v>
      </c>
      <c r="J273" s="77">
        <v>2</v>
      </c>
      <c r="K273" s="92"/>
    </row>
    <row r="274" spans="1:11" ht="24" x14ac:dyDescent="0.15">
      <c r="A274" s="14" t="s">
        <v>1505</v>
      </c>
      <c r="B274" s="14" t="s">
        <v>1949</v>
      </c>
      <c r="C274" s="14" t="s">
        <v>1575</v>
      </c>
      <c r="D274" s="16">
        <v>45758</v>
      </c>
      <c r="E274" s="16"/>
      <c r="F274" s="14" t="s">
        <v>1950</v>
      </c>
      <c r="G274" s="14" t="s">
        <v>3585</v>
      </c>
      <c r="H274" s="14" t="s">
        <v>1951</v>
      </c>
      <c r="I274" s="15">
        <v>5000</v>
      </c>
      <c r="J274" s="77">
        <v>3</v>
      </c>
      <c r="K274" s="92"/>
    </row>
    <row r="275" spans="1:11" ht="24" x14ac:dyDescent="0.15">
      <c r="A275" s="14" t="s">
        <v>1505</v>
      </c>
      <c r="B275" s="14" t="s">
        <v>1952</v>
      </c>
      <c r="C275" s="14" t="s">
        <v>1953</v>
      </c>
      <c r="D275" s="16">
        <v>45761</v>
      </c>
      <c r="E275" s="16"/>
      <c r="F275" s="14" t="s">
        <v>1954</v>
      </c>
      <c r="G275" s="14" t="s">
        <v>3585</v>
      </c>
      <c r="H275" s="14" t="s">
        <v>1951</v>
      </c>
      <c r="I275" s="15">
        <v>1640</v>
      </c>
      <c r="J275" s="77">
        <v>3</v>
      </c>
      <c r="K275" s="92"/>
    </row>
    <row r="276" spans="1:11" ht="24" x14ac:dyDescent="0.15">
      <c r="A276" s="14" t="s">
        <v>1505</v>
      </c>
      <c r="B276" s="14" t="s">
        <v>1955</v>
      </c>
      <c r="C276" s="14" t="s">
        <v>1956</v>
      </c>
      <c r="D276" s="16">
        <v>45761</v>
      </c>
      <c r="E276" s="16"/>
      <c r="F276" s="14" t="s">
        <v>1957</v>
      </c>
      <c r="G276" s="14" t="s">
        <v>3586</v>
      </c>
      <c r="H276" s="14" t="s">
        <v>1958</v>
      </c>
      <c r="I276" s="15">
        <v>865.75</v>
      </c>
      <c r="J276" s="77">
        <v>3</v>
      </c>
      <c r="K276" s="92"/>
    </row>
    <row r="277" spans="1:11" ht="24" x14ac:dyDescent="0.15">
      <c r="A277" s="14" t="s">
        <v>1505</v>
      </c>
      <c r="B277" s="14" t="s">
        <v>1959</v>
      </c>
      <c r="C277" s="14" t="s">
        <v>1960</v>
      </c>
      <c r="D277" s="16">
        <v>45762</v>
      </c>
      <c r="E277" s="16"/>
      <c r="F277" s="14" t="s">
        <v>1961</v>
      </c>
      <c r="G277" s="14" t="s">
        <v>3554</v>
      </c>
      <c r="H277" s="14" t="s">
        <v>1671</v>
      </c>
      <c r="I277" s="15">
        <v>91.8</v>
      </c>
      <c r="J277" s="77">
        <v>2</v>
      </c>
      <c r="K277" s="92"/>
    </row>
    <row r="278" spans="1:11" ht="24" x14ac:dyDescent="0.15">
      <c r="A278" s="14" t="s">
        <v>1505</v>
      </c>
      <c r="B278" s="14" t="s">
        <v>1962</v>
      </c>
      <c r="C278" s="14" t="s">
        <v>1963</v>
      </c>
      <c r="D278" s="16">
        <v>45776</v>
      </c>
      <c r="E278" s="16"/>
      <c r="F278" s="14" t="s">
        <v>1964</v>
      </c>
      <c r="G278" s="14" t="s">
        <v>3560</v>
      </c>
      <c r="H278" s="14" t="s">
        <v>1688</v>
      </c>
      <c r="I278" s="15">
        <v>307.5</v>
      </c>
      <c r="J278" s="77">
        <v>4</v>
      </c>
      <c r="K278" s="92"/>
    </row>
    <row r="279" spans="1:11" ht="24" x14ac:dyDescent="0.15">
      <c r="A279" s="14" t="s">
        <v>1505</v>
      </c>
      <c r="B279" s="14" t="s">
        <v>1965</v>
      </c>
      <c r="C279" s="14" t="s">
        <v>1966</v>
      </c>
      <c r="D279" s="16">
        <v>45776</v>
      </c>
      <c r="E279" s="16"/>
      <c r="F279" s="14" t="s">
        <v>1967</v>
      </c>
      <c r="G279" s="14" t="s">
        <v>3587</v>
      </c>
      <c r="H279" s="14" t="s">
        <v>1968</v>
      </c>
      <c r="I279" s="15">
        <v>310</v>
      </c>
      <c r="J279" s="77">
        <v>2</v>
      </c>
      <c r="K279" s="92"/>
    </row>
    <row r="280" spans="1:11" ht="24" x14ac:dyDescent="0.15">
      <c r="A280" s="14" t="s">
        <v>1505</v>
      </c>
      <c r="B280" s="14" t="s">
        <v>1969</v>
      </c>
      <c r="C280" s="14" t="s">
        <v>1545</v>
      </c>
      <c r="D280" s="16">
        <v>45762</v>
      </c>
      <c r="E280" s="16"/>
      <c r="F280" s="14" t="s">
        <v>1810</v>
      </c>
      <c r="G280" s="14" t="s">
        <v>3563</v>
      </c>
      <c r="H280" s="14" t="s">
        <v>1701</v>
      </c>
      <c r="I280" s="15">
        <v>1100</v>
      </c>
      <c r="J280" s="77">
        <v>2</v>
      </c>
      <c r="K280" s="92"/>
    </row>
    <row r="281" spans="1:11" ht="24" x14ac:dyDescent="0.15">
      <c r="A281" s="14" t="s">
        <v>1505</v>
      </c>
      <c r="B281" s="14" t="s">
        <v>1970</v>
      </c>
      <c r="C281" s="14" t="s">
        <v>1889</v>
      </c>
      <c r="D281" s="16">
        <v>45763</v>
      </c>
      <c r="E281" s="16"/>
      <c r="F281" s="14" t="s">
        <v>1810</v>
      </c>
      <c r="G281" s="14" t="s">
        <v>3559</v>
      </c>
      <c r="H281" s="14" t="s">
        <v>1684</v>
      </c>
      <c r="I281" s="15">
        <v>350</v>
      </c>
      <c r="J281" s="77">
        <v>2</v>
      </c>
      <c r="K281" s="92"/>
    </row>
    <row r="282" spans="1:11" ht="24" x14ac:dyDescent="0.15">
      <c r="A282" s="14" t="s">
        <v>1505</v>
      </c>
      <c r="B282" s="14" t="s">
        <v>1971</v>
      </c>
      <c r="C282" s="14" t="s">
        <v>1972</v>
      </c>
      <c r="D282" s="16">
        <v>45790</v>
      </c>
      <c r="E282" s="16"/>
      <c r="F282" s="14" t="s">
        <v>1973</v>
      </c>
      <c r="G282" s="14" t="s">
        <v>3537</v>
      </c>
      <c r="H282" s="14" t="s">
        <v>1615</v>
      </c>
      <c r="I282" s="15">
        <v>1283.72</v>
      </c>
      <c r="J282" s="77">
        <v>2</v>
      </c>
      <c r="K282" s="92"/>
    </row>
    <row r="283" spans="1:11" ht="24" x14ac:dyDescent="0.15">
      <c r="A283" s="14" t="s">
        <v>1505</v>
      </c>
      <c r="B283" s="14" t="s">
        <v>1974</v>
      </c>
      <c r="C283" s="14" t="s">
        <v>1975</v>
      </c>
      <c r="D283" s="16">
        <v>45763</v>
      </c>
      <c r="E283" s="16"/>
      <c r="F283" s="14" t="s">
        <v>1976</v>
      </c>
      <c r="G283" s="14" t="s">
        <v>3575</v>
      </c>
      <c r="H283" s="14" t="s">
        <v>1774</v>
      </c>
      <c r="I283" s="15">
        <v>500</v>
      </c>
      <c r="J283" s="77">
        <v>2</v>
      </c>
      <c r="K283" s="92"/>
    </row>
    <row r="284" spans="1:11" ht="24" x14ac:dyDescent="0.15">
      <c r="A284" s="14" t="s">
        <v>1505</v>
      </c>
      <c r="B284" s="14" t="s">
        <v>1977</v>
      </c>
      <c r="C284" s="14" t="s">
        <v>1572</v>
      </c>
      <c r="D284" s="16">
        <v>45763</v>
      </c>
      <c r="E284" s="16"/>
      <c r="F284" s="14" t="s">
        <v>1976</v>
      </c>
      <c r="G284" s="14" t="s">
        <v>3520</v>
      </c>
      <c r="H284" s="14" t="s">
        <v>1554</v>
      </c>
      <c r="I284" s="15">
        <v>400</v>
      </c>
      <c r="J284" s="77">
        <v>2</v>
      </c>
      <c r="K284" s="92"/>
    </row>
    <row r="285" spans="1:11" ht="24" x14ac:dyDescent="0.15">
      <c r="A285" s="14" t="s">
        <v>1505</v>
      </c>
      <c r="B285" s="14" t="s">
        <v>1978</v>
      </c>
      <c r="C285" s="14" t="s">
        <v>1545</v>
      </c>
      <c r="D285" s="16">
        <v>45763</v>
      </c>
      <c r="E285" s="16"/>
      <c r="F285" s="14" t="s">
        <v>1976</v>
      </c>
      <c r="G285" s="14" t="s">
        <v>3588</v>
      </c>
      <c r="H285" s="14" t="s">
        <v>1691</v>
      </c>
      <c r="I285" s="15">
        <v>450</v>
      </c>
      <c r="J285" s="77">
        <v>2</v>
      </c>
      <c r="K285" s="92"/>
    </row>
    <row r="286" spans="1:11" ht="13" x14ac:dyDescent="0.15">
      <c r="A286" s="14" t="s">
        <v>1505</v>
      </c>
      <c r="B286" s="14" t="s">
        <v>1979</v>
      </c>
      <c r="C286" s="14" t="s">
        <v>1980</v>
      </c>
      <c r="D286" s="16">
        <v>45763</v>
      </c>
      <c r="E286" s="16"/>
      <c r="F286" s="14" t="s">
        <v>1981</v>
      </c>
      <c r="G286" s="14" t="s">
        <v>3569</v>
      </c>
      <c r="H286" s="14" t="s">
        <v>1727</v>
      </c>
      <c r="I286" s="15">
        <v>1016</v>
      </c>
      <c r="J286" s="77">
        <v>3</v>
      </c>
      <c r="K286" s="92"/>
    </row>
    <row r="287" spans="1:11" ht="13" x14ac:dyDescent="0.15">
      <c r="A287" s="14" t="s">
        <v>1505</v>
      </c>
      <c r="B287" s="14" t="s">
        <v>1982</v>
      </c>
      <c r="C287" s="14" t="s">
        <v>1983</v>
      </c>
      <c r="D287" s="16">
        <v>45763</v>
      </c>
      <c r="E287" s="16"/>
      <c r="F287" s="14" t="s">
        <v>3449</v>
      </c>
      <c r="G287" s="14" t="s">
        <v>3569</v>
      </c>
      <c r="H287" s="14" t="s">
        <v>1727</v>
      </c>
      <c r="I287" s="15">
        <v>2277</v>
      </c>
      <c r="J287" s="77">
        <v>2</v>
      </c>
      <c r="K287" s="92"/>
    </row>
    <row r="288" spans="1:11" ht="24" x14ac:dyDescent="0.15">
      <c r="A288" s="14" t="s">
        <v>1505</v>
      </c>
      <c r="B288" s="14" t="s">
        <v>1984</v>
      </c>
      <c r="C288" s="14" t="s">
        <v>1985</v>
      </c>
      <c r="D288" s="16">
        <v>45776</v>
      </c>
      <c r="E288" s="16"/>
      <c r="F288" s="14" t="s">
        <v>1986</v>
      </c>
      <c r="G288" s="14" t="s">
        <v>3589</v>
      </c>
      <c r="H288" s="14" t="s">
        <v>1987</v>
      </c>
      <c r="I288" s="15">
        <v>1938</v>
      </c>
      <c r="J288" s="77">
        <v>3</v>
      </c>
      <c r="K288" s="92"/>
    </row>
    <row r="289" spans="1:11" ht="13" x14ac:dyDescent="0.15">
      <c r="A289" s="14" t="s">
        <v>1505</v>
      </c>
      <c r="B289" s="14" t="s">
        <v>1988</v>
      </c>
      <c r="C289" s="14" t="s">
        <v>1989</v>
      </c>
      <c r="D289" s="16">
        <v>45776</v>
      </c>
      <c r="E289" s="16"/>
      <c r="F289" s="14" t="s">
        <v>1990</v>
      </c>
      <c r="G289" s="14" t="s">
        <v>3590</v>
      </c>
      <c r="H289" s="14" t="s">
        <v>1991</v>
      </c>
      <c r="I289" s="15">
        <v>365.93</v>
      </c>
      <c r="J289" s="77">
        <v>2</v>
      </c>
      <c r="K289" s="92"/>
    </row>
    <row r="290" spans="1:11" ht="24" x14ac:dyDescent="0.15">
      <c r="A290" s="14" t="s">
        <v>1505</v>
      </c>
      <c r="B290" s="14" t="s">
        <v>1992</v>
      </c>
      <c r="C290" s="14" t="s">
        <v>1993</v>
      </c>
      <c r="D290" s="16">
        <v>45776</v>
      </c>
      <c r="E290" s="16"/>
      <c r="F290" s="14" t="s">
        <v>1994</v>
      </c>
      <c r="G290" s="14" t="s">
        <v>3578</v>
      </c>
      <c r="H290" s="14" t="s">
        <v>1800</v>
      </c>
      <c r="I290" s="15">
        <v>1636</v>
      </c>
      <c r="J290" s="77">
        <v>3</v>
      </c>
      <c r="K290" s="92"/>
    </row>
    <row r="291" spans="1:11" ht="24" x14ac:dyDescent="0.15">
      <c r="A291" s="14" t="s">
        <v>1505</v>
      </c>
      <c r="B291" s="14" t="s">
        <v>1995</v>
      </c>
      <c r="C291" s="14" t="s">
        <v>1996</v>
      </c>
      <c r="D291" s="16">
        <v>45776</v>
      </c>
      <c r="E291" s="16"/>
      <c r="F291" s="14" t="s">
        <v>1997</v>
      </c>
      <c r="G291" s="14" t="s">
        <v>3581</v>
      </c>
      <c r="H291" s="14" t="s">
        <v>1820</v>
      </c>
      <c r="I291" s="15">
        <v>2527.04</v>
      </c>
      <c r="J291" s="77">
        <v>3</v>
      </c>
      <c r="K291" s="92"/>
    </row>
    <row r="292" spans="1:11" ht="24" x14ac:dyDescent="0.15">
      <c r="A292" s="14" t="s">
        <v>1505</v>
      </c>
      <c r="B292" s="14" t="s">
        <v>1998</v>
      </c>
      <c r="C292" s="14" t="s">
        <v>1999</v>
      </c>
      <c r="D292" s="16">
        <v>45770</v>
      </c>
      <c r="E292" s="16"/>
      <c r="F292" s="14" t="s">
        <v>3830</v>
      </c>
      <c r="G292" s="14"/>
      <c r="H292" s="14" t="s">
        <v>2000</v>
      </c>
      <c r="I292" s="15">
        <v>10860</v>
      </c>
      <c r="J292" s="77">
        <v>3</v>
      </c>
      <c r="K292" s="92"/>
    </row>
    <row r="293" spans="1:11" ht="24" x14ac:dyDescent="0.15">
      <c r="A293" s="14" t="s">
        <v>1505</v>
      </c>
      <c r="B293" s="14" t="s">
        <v>2001</v>
      </c>
      <c r="C293" s="14" t="s">
        <v>1657</v>
      </c>
      <c r="D293" s="16">
        <v>45776</v>
      </c>
      <c r="E293" s="16"/>
      <c r="F293" s="14" t="s">
        <v>2002</v>
      </c>
      <c r="G293" s="14" t="s">
        <v>3591</v>
      </c>
      <c r="H293" s="14" t="s">
        <v>1701</v>
      </c>
      <c r="I293" s="15">
        <v>210</v>
      </c>
      <c r="J293" s="77">
        <v>2</v>
      </c>
      <c r="K293" s="92"/>
    </row>
    <row r="294" spans="1:11" ht="24" x14ac:dyDescent="0.15">
      <c r="A294" s="14" t="s">
        <v>1505</v>
      </c>
      <c r="B294" s="14" t="s">
        <v>2003</v>
      </c>
      <c r="C294" s="14" t="s">
        <v>2004</v>
      </c>
      <c r="D294" s="16">
        <v>45776</v>
      </c>
      <c r="E294" s="16"/>
      <c r="F294" s="14" t="s">
        <v>2005</v>
      </c>
      <c r="G294" s="14" t="s">
        <v>3592</v>
      </c>
      <c r="H294" s="14" t="s">
        <v>2006</v>
      </c>
      <c r="I294" s="15">
        <v>55.59</v>
      </c>
      <c r="J294" s="77">
        <v>3</v>
      </c>
      <c r="K294" s="92"/>
    </row>
    <row r="295" spans="1:11" ht="24" x14ac:dyDescent="0.15">
      <c r="A295" s="14" t="s">
        <v>1505</v>
      </c>
      <c r="B295" s="14" t="s">
        <v>2007</v>
      </c>
      <c r="C295" s="14" t="s">
        <v>1545</v>
      </c>
      <c r="D295" s="16">
        <v>45776</v>
      </c>
      <c r="E295" s="16"/>
      <c r="F295" s="14" t="s">
        <v>1810</v>
      </c>
      <c r="G295" s="14" t="s">
        <v>3593</v>
      </c>
      <c r="H295" s="14" t="s">
        <v>2008</v>
      </c>
      <c r="I295" s="15">
        <v>300</v>
      </c>
      <c r="J295" s="77">
        <v>2</v>
      </c>
      <c r="K295" s="92"/>
    </row>
    <row r="296" spans="1:11" ht="36" x14ac:dyDescent="0.15">
      <c r="A296" s="14" t="s">
        <v>1505</v>
      </c>
      <c r="B296" s="14" t="s">
        <v>2009</v>
      </c>
      <c r="C296" s="14" t="s">
        <v>3749</v>
      </c>
      <c r="D296" s="16">
        <v>45727</v>
      </c>
      <c r="E296" s="16"/>
      <c r="F296" s="14" t="s">
        <v>2010</v>
      </c>
      <c r="G296" s="14" t="s">
        <v>3594</v>
      </c>
      <c r="H296" s="14" t="s">
        <v>2011</v>
      </c>
      <c r="I296" s="15">
        <v>1064</v>
      </c>
      <c r="J296" s="77">
        <v>3</v>
      </c>
      <c r="K296" s="92"/>
    </row>
    <row r="297" spans="1:11" ht="36" x14ac:dyDescent="0.15">
      <c r="A297" s="14" t="s">
        <v>1505</v>
      </c>
      <c r="B297" s="14" t="s">
        <v>2012</v>
      </c>
      <c r="C297" s="14" t="s">
        <v>2013</v>
      </c>
      <c r="D297" s="16">
        <v>45784</v>
      </c>
      <c r="E297" s="16"/>
      <c r="F297" s="14" t="s">
        <v>2014</v>
      </c>
      <c r="G297" s="14" t="s">
        <v>3594</v>
      </c>
      <c r="H297" s="14" t="s">
        <v>2011</v>
      </c>
      <c r="I297" s="15">
        <v>3722.1</v>
      </c>
      <c r="J297" s="77">
        <v>3</v>
      </c>
      <c r="K297" s="92"/>
    </row>
    <row r="298" spans="1:11" ht="24" x14ac:dyDescent="0.15">
      <c r="A298" s="14" t="s">
        <v>1505</v>
      </c>
      <c r="B298" s="14" t="s">
        <v>2015</v>
      </c>
      <c r="C298" s="14" t="s">
        <v>3785</v>
      </c>
      <c r="D298" s="16">
        <v>45750</v>
      </c>
      <c r="E298" s="16"/>
      <c r="F298" s="14" t="s">
        <v>2016</v>
      </c>
      <c r="G298" s="14"/>
      <c r="H298" s="14" t="s">
        <v>1633</v>
      </c>
      <c r="I298" s="15">
        <v>168.4</v>
      </c>
      <c r="J298" s="77">
        <v>3</v>
      </c>
      <c r="K298" s="92"/>
    </row>
    <row r="299" spans="1:11" ht="36" x14ac:dyDescent="0.15">
      <c r="A299" s="14" t="s">
        <v>1505</v>
      </c>
      <c r="B299" s="14" t="s">
        <v>2015</v>
      </c>
      <c r="C299" s="14" t="s">
        <v>3786</v>
      </c>
      <c r="D299" s="16">
        <v>45750</v>
      </c>
      <c r="E299" s="16"/>
      <c r="F299" s="14" t="s">
        <v>2017</v>
      </c>
      <c r="G299" s="14"/>
      <c r="H299" s="14" t="s">
        <v>1599</v>
      </c>
      <c r="I299" s="15">
        <v>335.55</v>
      </c>
      <c r="J299" s="77">
        <v>2</v>
      </c>
      <c r="K299" s="92"/>
    </row>
    <row r="300" spans="1:11" ht="36" x14ac:dyDescent="0.15">
      <c r="A300" s="14" t="s">
        <v>1505</v>
      </c>
      <c r="B300" s="14" t="s">
        <v>2015</v>
      </c>
      <c r="C300" s="14" t="s">
        <v>3787</v>
      </c>
      <c r="D300" s="16">
        <v>45754</v>
      </c>
      <c r="E300" s="16"/>
      <c r="F300" s="14" t="s">
        <v>2018</v>
      </c>
      <c r="G300" s="14"/>
      <c r="H300" s="14" t="s">
        <v>1564</v>
      </c>
      <c r="I300" s="15">
        <v>2848.52</v>
      </c>
      <c r="J300" s="77">
        <v>2</v>
      </c>
      <c r="K300" s="92"/>
    </row>
    <row r="301" spans="1:11" ht="36" x14ac:dyDescent="0.15">
      <c r="A301" s="14" t="s">
        <v>1505</v>
      </c>
      <c r="B301" s="14" t="s">
        <v>2015</v>
      </c>
      <c r="C301" s="14" t="s">
        <v>3788</v>
      </c>
      <c r="D301" s="16">
        <v>45762</v>
      </c>
      <c r="E301" s="16"/>
      <c r="F301" s="14" t="s">
        <v>2019</v>
      </c>
      <c r="G301" s="14"/>
      <c r="H301" s="14" t="s">
        <v>2020</v>
      </c>
      <c r="I301" s="15">
        <v>3766.8</v>
      </c>
      <c r="J301" s="77">
        <v>3</v>
      </c>
      <c r="K301" s="92"/>
    </row>
    <row r="302" spans="1:11" ht="13" x14ac:dyDescent="0.15">
      <c r="A302" s="14" t="s">
        <v>1505</v>
      </c>
      <c r="B302" s="14" t="s">
        <v>2015</v>
      </c>
      <c r="C302" s="14" t="s">
        <v>3789</v>
      </c>
      <c r="D302" s="16">
        <v>45777</v>
      </c>
      <c r="E302" s="16"/>
      <c r="F302" s="14" t="s">
        <v>2021</v>
      </c>
      <c r="G302" s="14"/>
      <c r="H302" s="14" t="s">
        <v>2022</v>
      </c>
      <c r="I302" s="15">
        <v>12555.22</v>
      </c>
      <c r="J302" s="77">
        <v>4</v>
      </c>
      <c r="K302" s="92"/>
    </row>
    <row r="303" spans="1:11" ht="24" x14ac:dyDescent="0.15">
      <c r="A303" s="14" t="s">
        <v>1505</v>
      </c>
      <c r="B303" s="14" t="s">
        <v>2015</v>
      </c>
      <c r="C303" s="14" t="s">
        <v>1534</v>
      </c>
      <c r="D303" s="16">
        <v>45777</v>
      </c>
      <c r="E303" s="16"/>
      <c r="F303" s="14" t="s">
        <v>2023</v>
      </c>
      <c r="G303" s="14"/>
      <c r="H303" s="14" t="s">
        <v>1738</v>
      </c>
      <c r="I303" s="15">
        <v>9657.7000000000007</v>
      </c>
      <c r="J303" s="77">
        <v>4</v>
      </c>
      <c r="K303" s="92"/>
    </row>
    <row r="304" spans="1:11" ht="24" x14ac:dyDescent="0.15">
      <c r="A304" s="14" t="s">
        <v>1505</v>
      </c>
      <c r="B304" s="14" t="s">
        <v>2015</v>
      </c>
      <c r="C304" s="14" t="s">
        <v>1604</v>
      </c>
      <c r="D304" s="16">
        <v>45777</v>
      </c>
      <c r="E304" s="16"/>
      <c r="F304" s="14" t="s">
        <v>2024</v>
      </c>
      <c r="G304" s="14"/>
      <c r="H304" s="14" t="s">
        <v>1738</v>
      </c>
      <c r="I304" s="15">
        <v>11492.94</v>
      </c>
      <c r="J304" s="77">
        <v>4</v>
      </c>
      <c r="K304" s="92"/>
    </row>
    <row r="305" spans="1:11" ht="13" x14ac:dyDescent="0.15">
      <c r="A305" s="14" t="s">
        <v>1505</v>
      </c>
      <c r="B305" s="14" t="s">
        <v>2015</v>
      </c>
      <c r="C305" s="14" t="s">
        <v>1604</v>
      </c>
      <c r="D305" s="16">
        <v>45777</v>
      </c>
      <c r="E305" s="16"/>
      <c r="F305" s="14" t="s">
        <v>2025</v>
      </c>
      <c r="G305" s="14"/>
      <c r="H305" s="14" t="s">
        <v>2026</v>
      </c>
      <c r="I305" s="15">
        <v>2014.51</v>
      </c>
      <c r="J305" s="77">
        <v>2</v>
      </c>
      <c r="K305" s="92"/>
    </row>
    <row r="306" spans="1:11" ht="13" x14ac:dyDescent="0.15">
      <c r="A306" s="14" t="s">
        <v>1505</v>
      </c>
      <c r="B306" s="14" t="s">
        <v>2015</v>
      </c>
      <c r="C306" s="14" t="s">
        <v>1604</v>
      </c>
      <c r="D306" s="16">
        <v>45777</v>
      </c>
      <c r="E306" s="16"/>
      <c r="F306" s="14" t="s">
        <v>2027</v>
      </c>
      <c r="G306" s="14"/>
      <c r="H306" s="14" t="s">
        <v>1736</v>
      </c>
      <c r="I306" s="15">
        <v>361.67</v>
      </c>
      <c r="J306" s="77">
        <v>2</v>
      </c>
      <c r="K306" s="92"/>
    </row>
    <row r="307" spans="1:11" ht="13" x14ac:dyDescent="0.15">
      <c r="A307" s="14" t="s">
        <v>1505</v>
      </c>
      <c r="B307" s="14" t="s">
        <v>2015</v>
      </c>
      <c r="C307" s="14" t="s">
        <v>1604</v>
      </c>
      <c r="D307" s="16">
        <v>45777</v>
      </c>
      <c r="E307" s="16"/>
      <c r="F307" s="14" t="s">
        <v>2028</v>
      </c>
      <c r="G307" s="14"/>
      <c r="H307" s="14" t="s">
        <v>2029</v>
      </c>
      <c r="I307" s="15">
        <v>2682.56</v>
      </c>
      <c r="J307" s="77">
        <v>2</v>
      </c>
      <c r="K307" s="92"/>
    </row>
    <row r="308" spans="1:11" ht="24" x14ac:dyDescent="0.15">
      <c r="A308" s="14" t="s">
        <v>1505</v>
      </c>
      <c r="B308" s="14" t="s">
        <v>2030</v>
      </c>
      <c r="C308" s="14" t="s">
        <v>2031</v>
      </c>
      <c r="D308" s="16">
        <v>45784</v>
      </c>
      <c r="E308" s="16"/>
      <c r="F308" s="14" t="s">
        <v>2032</v>
      </c>
      <c r="G308" s="14" t="s">
        <v>3572</v>
      </c>
      <c r="H308" s="14" t="s">
        <v>1762</v>
      </c>
      <c r="I308" s="15">
        <v>800</v>
      </c>
      <c r="J308" s="77">
        <v>2</v>
      </c>
      <c r="K308" s="92"/>
    </row>
    <row r="309" spans="1:11" ht="24" x14ac:dyDescent="0.15">
      <c r="A309" s="14" t="s">
        <v>1505</v>
      </c>
      <c r="B309" s="14" t="s">
        <v>2033</v>
      </c>
      <c r="C309" s="14" t="s">
        <v>2034</v>
      </c>
      <c r="D309" s="16">
        <v>45784</v>
      </c>
      <c r="E309" s="16"/>
      <c r="F309" s="14" t="s">
        <v>2035</v>
      </c>
      <c r="G309" s="14" t="s">
        <v>3572</v>
      </c>
      <c r="H309" s="14" t="s">
        <v>1762</v>
      </c>
      <c r="I309" s="15">
        <v>1000</v>
      </c>
      <c r="J309" s="77">
        <v>2</v>
      </c>
      <c r="K309" s="92"/>
    </row>
    <row r="310" spans="1:11" ht="24" x14ac:dyDescent="0.15">
      <c r="A310" s="14" t="s">
        <v>1505</v>
      </c>
      <c r="B310" s="14" t="s">
        <v>3762</v>
      </c>
      <c r="C310" s="14" t="s">
        <v>3763</v>
      </c>
      <c r="D310" s="16">
        <v>45700</v>
      </c>
      <c r="E310" s="16"/>
      <c r="F310" s="14" t="s">
        <v>3761</v>
      </c>
      <c r="G310" s="14" t="s">
        <v>3579</v>
      </c>
      <c r="H310" s="14" t="s">
        <v>3764</v>
      </c>
      <c r="I310" s="15">
        <v>400</v>
      </c>
      <c r="J310" s="77">
        <v>2</v>
      </c>
      <c r="K310" s="92"/>
    </row>
    <row r="311" spans="1:11" ht="24" x14ac:dyDescent="0.15">
      <c r="A311" s="14" t="s">
        <v>1505</v>
      </c>
      <c r="B311" s="14" t="s">
        <v>2036</v>
      </c>
      <c r="C311" s="14" t="s">
        <v>2037</v>
      </c>
      <c r="D311" s="16">
        <v>45790</v>
      </c>
      <c r="E311" s="16"/>
      <c r="F311" s="14" t="s">
        <v>2038</v>
      </c>
      <c r="G311" s="14" t="s">
        <v>3537</v>
      </c>
      <c r="H311" s="14" t="s">
        <v>1615</v>
      </c>
      <c r="I311" s="15">
        <v>180</v>
      </c>
      <c r="J311" s="77">
        <v>2</v>
      </c>
      <c r="K311" s="92"/>
    </row>
    <row r="312" spans="1:11" ht="24" x14ac:dyDescent="0.15">
      <c r="A312" s="14" t="s">
        <v>1505</v>
      </c>
      <c r="B312" s="14" t="s">
        <v>2039</v>
      </c>
      <c r="C312" s="14" t="s">
        <v>2040</v>
      </c>
      <c r="D312" s="16">
        <v>45784</v>
      </c>
      <c r="E312" s="16"/>
      <c r="F312" s="14" t="s">
        <v>2041</v>
      </c>
      <c r="G312" s="14" t="s">
        <v>3571</v>
      </c>
      <c r="H312" s="14" t="s">
        <v>1758</v>
      </c>
      <c r="I312" s="15">
        <v>850</v>
      </c>
      <c r="J312" s="77">
        <v>4</v>
      </c>
      <c r="K312" s="92"/>
    </row>
    <row r="313" spans="1:11" ht="13" x14ac:dyDescent="0.15">
      <c r="A313" s="14" t="s">
        <v>1505</v>
      </c>
      <c r="B313" s="14" t="s">
        <v>2042</v>
      </c>
      <c r="C313" s="14" t="s">
        <v>2043</v>
      </c>
      <c r="D313" s="16">
        <v>45790</v>
      </c>
      <c r="E313" s="16"/>
      <c r="F313" s="14" t="s">
        <v>2044</v>
      </c>
      <c r="G313" s="14" t="s">
        <v>3595</v>
      </c>
      <c r="H313" s="14" t="s">
        <v>2045</v>
      </c>
      <c r="I313" s="15">
        <v>1120.28</v>
      </c>
      <c r="J313" s="77">
        <v>4</v>
      </c>
      <c r="K313" s="92"/>
    </row>
    <row r="314" spans="1:11" ht="24" x14ac:dyDescent="0.15">
      <c r="A314" s="14" t="s">
        <v>1505</v>
      </c>
      <c r="B314" s="14" t="s">
        <v>2046</v>
      </c>
      <c r="C314" s="14" t="s">
        <v>2047</v>
      </c>
      <c r="D314" s="16">
        <v>45784</v>
      </c>
      <c r="E314" s="16"/>
      <c r="F314" s="14" t="s">
        <v>2048</v>
      </c>
      <c r="G314" s="14" t="s">
        <v>3596</v>
      </c>
      <c r="H314" s="14" t="s">
        <v>2049</v>
      </c>
      <c r="I314" s="15">
        <v>1000</v>
      </c>
      <c r="J314" s="77">
        <v>3</v>
      </c>
      <c r="K314" s="92"/>
    </row>
    <row r="315" spans="1:11" ht="24" x14ac:dyDescent="0.15">
      <c r="A315" s="14" t="s">
        <v>1505</v>
      </c>
      <c r="B315" s="14" t="s">
        <v>2050</v>
      </c>
      <c r="C315" s="14" t="s">
        <v>2051</v>
      </c>
      <c r="D315" s="16">
        <v>45784</v>
      </c>
      <c r="E315" s="16"/>
      <c r="F315" s="14" t="s">
        <v>2052</v>
      </c>
      <c r="G315" s="14" t="s">
        <v>3596</v>
      </c>
      <c r="H315" s="14" t="s">
        <v>2049</v>
      </c>
      <c r="I315" s="15">
        <v>2500</v>
      </c>
      <c r="J315" s="77">
        <v>3</v>
      </c>
      <c r="K315" s="92"/>
    </row>
    <row r="316" spans="1:11" ht="24" x14ac:dyDescent="0.15">
      <c r="A316" s="14" t="s">
        <v>1505</v>
      </c>
      <c r="B316" s="14" t="s">
        <v>2053</v>
      </c>
      <c r="C316" s="14" t="s">
        <v>2054</v>
      </c>
      <c r="D316" s="16">
        <v>45784</v>
      </c>
      <c r="E316" s="16"/>
      <c r="F316" s="14" t="s">
        <v>2055</v>
      </c>
      <c r="G316" s="14" t="s">
        <v>3576</v>
      </c>
      <c r="H316" s="14" t="s">
        <v>1509</v>
      </c>
      <c r="I316" s="15">
        <v>800</v>
      </c>
      <c r="J316" s="77">
        <v>2</v>
      </c>
      <c r="K316" s="92"/>
    </row>
    <row r="317" spans="1:11" ht="24" x14ac:dyDescent="0.15">
      <c r="A317" s="14" t="s">
        <v>1505</v>
      </c>
      <c r="B317" s="14" t="s">
        <v>2056</v>
      </c>
      <c r="C317" s="14" t="s">
        <v>2057</v>
      </c>
      <c r="D317" s="16">
        <v>45784</v>
      </c>
      <c r="E317" s="16"/>
      <c r="F317" s="14" t="s">
        <v>2058</v>
      </c>
      <c r="G317" s="14" t="s">
        <v>3597</v>
      </c>
      <c r="H317" s="14" t="s">
        <v>2059</v>
      </c>
      <c r="I317" s="15">
        <v>965</v>
      </c>
      <c r="J317" s="77">
        <v>3</v>
      </c>
      <c r="K317" s="92"/>
    </row>
    <row r="318" spans="1:11" ht="24" x14ac:dyDescent="0.15">
      <c r="A318" s="14" t="s">
        <v>1505</v>
      </c>
      <c r="B318" s="14" t="s">
        <v>2060</v>
      </c>
      <c r="C318" s="14" t="s">
        <v>2061</v>
      </c>
      <c r="D318" s="16">
        <v>45784</v>
      </c>
      <c r="E318" s="16"/>
      <c r="F318" s="14" t="s">
        <v>2062</v>
      </c>
      <c r="G318" s="14" t="s">
        <v>3598</v>
      </c>
      <c r="H318" s="14" t="s">
        <v>2063</v>
      </c>
      <c r="I318" s="15">
        <v>1600</v>
      </c>
      <c r="J318" s="77">
        <v>3</v>
      </c>
      <c r="K318" s="92"/>
    </row>
    <row r="319" spans="1:11" ht="24" x14ac:dyDescent="0.15">
      <c r="A319" s="14" t="s">
        <v>1505</v>
      </c>
      <c r="B319" s="14" t="s">
        <v>2064</v>
      </c>
      <c r="C319" s="14" t="s">
        <v>2065</v>
      </c>
      <c r="D319" s="16">
        <v>45784</v>
      </c>
      <c r="E319" s="16"/>
      <c r="F319" s="14" t="s">
        <v>2066</v>
      </c>
      <c r="G319" s="14" t="s">
        <v>3507</v>
      </c>
      <c r="H319" s="14" t="s">
        <v>1588</v>
      </c>
      <c r="I319" s="15">
        <v>800</v>
      </c>
      <c r="J319" s="77">
        <v>2</v>
      </c>
      <c r="K319" s="92"/>
    </row>
    <row r="320" spans="1:11" ht="24" x14ac:dyDescent="0.15">
      <c r="A320" s="14" t="s">
        <v>1505</v>
      </c>
      <c r="B320" s="14" t="s">
        <v>2067</v>
      </c>
      <c r="C320" s="14" t="s">
        <v>1949</v>
      </c>
      <c r="D320" s="16">
        <v>45790</v>
      </c>
      <c r="E320" s="16"/>
      <c r="F320" s="14" t="s">
        <v>2068</v>
      </c>
      <c r="G320" s="14" t="s">
        <v>3579</v>
      </c>
      <c r="H320" s="14" t="s">
        <v>1521</v>
      </c>
      <c r="I320" s="15">
        <v>400</v>
      </c>
      <c r="J320" s="77">
        <v>2</v>
      </c>
      <c r="K320" s="92"/>
    </row>
    <row r="321" spans="1:11" ht="24" x14ac:dyDescent="0.15">
      <c r="A321" s="14" t="s">
        <v>1505</v>
      </c>
      <c r="B321" s="14" t="s">
        <v>2069</v>
      </c>
      <c r="C321" s="14" t="s">
        <v>2070</v>
      </c>
      <c r="D321" s="16">
        <v>45784</v>
      </c>
      <c r="E321" s="16"/>
      <c r="F321" s="14" t="s">
        <v>1837</v>
      </c>
      <c r="G321" s="14" t="s">
        <v>3566</v>
      </c>
      <c r="H321" s="14" t="s">
        <v>1709</v>
      </c>
      <c r="I321" s="15">
        <v>1000</v>
      </c>
      <c r="J321" s="77">
        <v>2</v>
      </c>
      <c r="K321" s="92"/>
    </row>
    <row r="322" spans="1:11" ht="24" x14ac:dyDescent="0.15">
      <c r="A322" s="14" t="s">
        <v>1505</v>
      </c>
      <c r="B322" s="14" t="s">
        <v>2071</v>
      </c>
      <c r="C322" s="14" t="s">
        <v>2072</v>
      </c>
      <c r="D322" s="16">
        <v>45784</v>
      </c>
      <c r="E322" s="16"/>
      <c r="F322" s="14" t="s">
        <v>2073</v>
      </c>
      <c r="G322" s="14" t="s">
        <v>3599</v>
      </c>
      <c r="H322" s="14" t="s">
        <v>2074</v>
      </c>
      <c r="I322" s="15">
        <v>51.2</v>
      </c>
      <c r="J322" s="77">
        <v>3</v>
      </c>
      <c r="K322" s="92"/>
    </row>
    <row r="323" spans="1:11" ht="24" x14ac:dyDescent="0.15">
      <c r="A323" s="14" t="s">
        <v>1505</v>
      </c>
      <c r="B323" s="14" t="s">
        <v>2075</v>
      </c>
      <c r="C323" s="14" t="s">
        <v>1657</v>
      </c>
      <c r="D323" s="16">
        <v>45790</v>
      </c>
      <c r="E323" s="16"/>
      <c r="F323" s="14" t="s">
        <v>2068</v>
      </c>
      <c r="G323" s="14" t="s">
        <v>3516</v>
      </c>
      <c r="H323" s="14" t="s">
        <v>1543</v>
      </c>
      <c r="I323" s="15">
        <v>800.89</v>
      </c>
      <c r="J323" s="77">
        <v>2</v>
      </c>
      <c r="K323" s="92"/>
    </row>
    <row r="324" spans="1:11" ht="24" x14ac:dyDescent="0.15">
      <c r="A324" s="14" t="s">
        <v>1505</v>
      </c>
      <c r="B324" s="14" t="s">
        <v>2076</v>
      </c>
      <c r="C324" s="14" t="s">
        <v>1545</v>
      </c>
      <c r="D324" s="16">
        <v>45790</v>
      </c>
      <c r="E324" s="16"/>
      <c r="F324" s="14" t="s">
        <v>1810</v>
      </c>
      <c r="G324" s="14" t="s">
        <v>3515</v>
      </c>
      <c r="H324" s="14" t="s">
        <v>1539</v>
      </c>
      <c r="I324" s="15">
        <v>400</v>
      </c>
      <c r="J324" s="77">
        <v>2</v>
      </c>
      <c r="K324" s="92"/>
    </row>
    <row r="325" spans="1:11" ht="24" x14ac:dyDescent="0.15">
      <c r="A325" s="14" t="s">
        <v>1505</v>
      </c>
      <c r="B325" s="14" t="s">
        <v>2077</v>
      </c>
      <c r="C325" s="14" t="s">
        <v>2078</v>
      </c>
      <c r="D325" s="16">
        <v>45784</v>
      </c>
      <c r="E325" s="16"/>
      <c r="F325" s="14" t="s">
        <v>2079</v>
      </c>
      <c r="G325" s="14" t="s">
        <v>3585</v>
      </c>
      <c r="H325" s="14" t="s">
        <v>1951</v>
      </c>
      <c r="I325" s="15">
        <v>135</v>
      </c>
      <c r="J325" s="77">
        <v>3</v>
      </c>
      <c r="K325" s="92"/>
    </row>
    <row r="326" spans="1:11" ht="24" x14ac:dyDescent="0.15">
      <c r="A326" s="14" t="s">
        <v>1505</v>
      </c>
      <c r="B326" s="14" t="s">
        <v>2080</v>
      </c>
      <c r="C326" s="14" t="s">
        <v>2081</v>
      </c>
      <c r="D326" s="16">
        <v>45790</v>
      </c>
      <c r="E326" s="16"/>
      <c r="F326" s="14" t="s">
        <v>2068</v>
      </c>
      <c r="G326" s="14" t="s">
        <v>3518</v>
      </c>
      <c r="H326" s="14" t="s">
        <v>1549</v>
      </c>
      <c r="I326" s="15">
        <v>1100</v>
      </c>
      <c r="J326" s="77">
        <v>2</v>
      </c>
      <c r="K326" s="92"/>
    </row>
    <row r="327" spans="1:11" ht="24" x14ac:dyDescent="0.15">
      <c r="A327" s="14" t="s">
        <v>1505</v>
      </c>
      <c r="B327" s="14" t="s">
        <v>2082</v>
      </c>
      <c r="C327" s="14" t="s">
        <v>2083</v>
      </c>
      <c r="D327" s="16">
        <v>45790</v>
      </c>
      <c r="E327" s="16"/>
      <c r="F327" s="14" t="s">
        <v>2068</v>
      </c>
      <c r="G327" s="14" t="s">
        <v>3519</v>
      </c>
      <c r="H327" s="14" t="s">
        <v>1551</v>
      </c>
      <c r="I327" s="15">
        <v>400</v>
      </c>
      <c r="J327" s="77">
        <v>2</v>
      </c>
      <c r="K327" s="92"/>
    </row>
    <row r="328" spans="1:11" ht="24" x14ac:dyDescent="0.15">
      <c r="A328" s="14" t="s">
        <v>1505</v>
      </c>
      <c r="B328" s="14" t="s">
        <v>3751</v>
      </c>
      <c r="C328" s="14" t="s">
        <v>2084</v>
      </c>
      <c r="D328" s="16">
        <v>45790</v>
      </c>
      <c r="E328" s="16"/>
      <c r="F328" s="14" t="s">
        <v>2085</v>
      </c>
      <c r="G328" s="14" t="s">
        <v>3600</v>
      </c>
      <c r="H328" s="14" t="s">
        <v>2086</v>
      </c>
      <c r="I328" s="15">
        <v>2900</v>
      </c>
      <c r="J328" s="77">
        <v>3</v>
      </c>
      <c r="K328" s="92"/>
    </row>
    <row r="329" spans="1:11" ht="24" x14ac:dyDescent="0.15">
      <c r="A329" s="14" t="s">
        <v>1505</v>
      </c>
      <c r="B329" s="14" t="s">
        <v>2087</v>
      </c>
      <c r="C329" s="14" t="s">
        <v>1857</v>
      </c>
      <c r="D329" s="16">
        <v>45790</v>
      </c>
      <c r="E329" s="16"/>
      <c r="F329" s="14" t="s">
        <v>2068</v>
      </c>
      <c r="G329" s="14" t="s">
        <v>3531</v>
      </c>
      <c r="H329" s="14" t="s">
        <v>1839</v>
      </c>
      <c r="I329" s="15">
        <v>700</v>
      </c>
      <c r="J329" s="77">
        <v>2</v>
      </c>
      <c r="K329" s="92"/>
    </row>
    <row r="330" spans="1:11" ht="24" x14ac:dyDescent="0.15">
      <c r="A330" s="14" t="s">
        <v>1505</v>
      </c>
      <c r="B330" s="14" t="s">
        <v>2088</v>
      </c>
      <c r="C330" s="14" t="s">
        <v>1519</v>
      </c>
      <c r="D330" s="16">
        <v>45784</v>
      </c>
      <c r="E330" s="16"/>
      <c r="F330" s="14" t="s">
        <v>2089</v>
      </c>
      <c r="G330" s="14" t="s">
        <v>3514</v>
      </c>
      <c r="H330" s="14" t="s">
        <v>1536</v>
      </c>
      <c r="I330" s="15">
        <v>2550</v>
      </c>
      <c r="J330" s="77">
        <v>2</v>
      </c>
      <c r="K330" s="92"/>
    </row>
    <row r="331" spans="1:11" ht="24" x14ac:dyDescent="0.15">
      <c r="A331" s="14" t="s">
        <v>1505</v>
      </c>
      <c r="B331" s="14" t="s">
        <v>2090</v>
      </c>
      <c r="C331" s="14" t="s">
        <v>1686</v>
      </c>
      <c r="D331" s="16">
        <v>45790</v>
      </c>
      <c r="E331" s="16"/>
      <c r="F331" s="14" t="s">
        <v>2068</v>
      </c>
      <c r="G331" s="14" t="s">
        <v>3512</v>
      </c>
      <c r="H331" s="14" t="s">
        <v>1528</v>
      </c>
      <c r="I331" s="15">
        <v>500</v>
      </c>
      <c r="J331" s="77">
        <v>2</v>
      </c>
      <c r="K331" s="92"/>
    </row>
    <row r="332" spans="1:11" ht="24" x14ac:dyDescent="0.15">
      <c r="A332" s="14" t="s">
        <v>1505</v>
      </c>
      <c r="B332" s="14" t="s">
        <v>2091</v>
      </c>
      <c r="C332" s="14" t="s">
        <v>2092</v>
      </c>
      <c r="D332" s="16">
        <v>45790</v>
      </c>
      <c r="E332" s="16"/>
      <c r="F332" s="14" t="s">
        <v>2068</v>
      </c>
      <c r="G332" s="14" t="s">
        <v>3511</v>
      </c>
      <c r="H332" s="14" t="s">
        <v>1525</v>
      </c>
      <c r="I332" s="15">
        <v>400</v>
      </c>
      <c r="J332" s="77">
        <v>2</v>
      </c>
      <c r="K332" s="92"/>
    </row>
    <row r="333" spans="1:11" ht="24" x14ac:dyDescent="0.15">
      <c r="A333" s="14" t="s">
        <v>1505</v>
      </c>
      <c r="B333" s="14" t="s">
        <v>2093</v>
      </c>
      <c r="C333" s="14" t="s">
        <v>1566</v>
      </c>
      <c r="D333" s="16">
        <v>45790</v>
      </c>
      <c r="E333" s="16"/>
      <c r="F333" s="14" t="s">
        <v>1810</v>
      </c>
      <c r="G333" s="14" t="s">
        <v>3529</v>
      </c>
      <c r="H333" s="14" t="s">
        <v>1591</v>
      </c>
      <c r="I333" s="15">
        <v>1100</v>
      </c>
      <c r="J333" s="77">
        <v>2</v>
      </c>
      <c r="K333" s="92"/>
    </row>
    <row r="334" spans="1:11" ht="24" x14ac:dyDescent="0.15">
      <c r="A334" s="14" t="s">
        <v>1505</v>
      </c>
      <c r="B334" s="14" t="s">
        <v>2094</v>
      </c>
      <c r="C334" s="14" t="s">
        <v>2095</v>
      </c>
      <c r="D334" s="16">
        <v>45790</v>
      </c>
      <c r="E334" s="16"/>
      <c r="F334" s="14" t="s">
        <v>2096</v>
      </c>
      <c r="G334" s="14" t="s">
        <v>3578</v>
      </c>
      <c r="H334" s="14" t="s">
        <v>1800</v>
      </c>
      <c r="I334" s="15">
        <v>1036</v>
      </c>
      <c r="J334" s="77">
        <v>3</v>
      </c>
      <c r="K334" s="92"/>
    </row>
    <row r="335" spans="1:11" ht="13" x14ac:dyDescent="0.15">
      <c r="A335" s="14" t="s">
        <v>1505</v>
      </c>
      <c r="B335" s="14" t="s">
        <v>2097</v>
      </c>
      <c r="C335" s="14" t="s">
        <v>2098</v>
      </c>
      <c r="D335" s="16">
        <v>45790</v>
      </c>
      <c r="E335" s="16"/>
      <c r="F335" s="14" t="s">
        <v>2099</v>
      </c>
      <c r="G335" s="14" t="s">
        <v>3578</v>
      </c>
      <c r="H335" s="14" t="s">
        <v>1800</v>
      </c>
      <c r="I335" s="15">
        <v>732</v>
      </c>
      <c r="J335" s="77">
        <v>3</v>
      </c>
      <c r="K335" s="92"/>
    </row>
    <row r="336" spans="1:11" ht="24" x14ac:dyDescent="0.15">
      <c r="A336" s="14" t="s">
        <v>1505</v>
      </c>
      <c r="B336" s="14" t="s">
        <v>2100</v>
      </c>
      <c r="C336" s="14" t="s">
        <v>2101</v>
      </c>
      <c r="D336" s="16">
        <v>45790</v>
      </c>
      <c r="E336" s="16"/>
      <c r="F336" s="14" t="s">
        <v>2102</v>
      </c>
      <c r="G336" s="14" t="s">
        <v>3587</v>
      </c>
      <c r="H336" s="14" t="s">
        <v>1968</v>
      </c>
      <c r="I336" s="15">
        <v>900</v>
      </c>
      <c r="J336" s="77">
        <v>3</v>
      </c>
      <c r="K336" s="92"/>
    </row>
    <row r="337" spans="1:11" ht="24" x14ac:dyDescent="0.15">
      <c r="A337" s="14" t="s">
        <v>1505</v>
      </c>
      <c r="B337" s="14" t="s">
        <v>2103</v>
      </c>
      <c r="C337" s="14" t="s">
        <v>2104</v>
      </c>
      <c r="D337" s="16">
        <v>45792</v>
      </c>
      <c r="E337" s="16"/>
      <c r="F337" s="14" t="s">
        <v>2068</v>
      </c>
      <c r="G337" s="14" t="s">
        <v>3529</v>
      </c>
      <c r="H337" s="14" t="s">
        <v>1591</v>
      </c>
      <c r="I337" s="15">
        <v>1100</v>
      </c>
      <c r="J337" s="77">
        <v>2</v>
      </c>
      <c r="K337" s="92"/>
    </row>
    <row r="338" spans="1:11" ht="24" x14ac:dyDescent="0.15">
      <c r="A338" s="14" t="s">
        <v>1505</v>
      </c>
      <c r="B338" s="14" t="s">
        <v>2105</v>
      </c>
      <c r="C338" s="14" t="s">
        <v>2106</v>
      </c>
      <c r="D338" s="16">
        <v>45790</v>
      </c>
      <c r="E338" s="16"/>
      <c r="F338" s="14" t="s">
        <v>2107</v>
      </c>
      <c r="G338" s="14" t="s">
        <v>3533</v>
      </c>
      <c r="H338" s="14" t="s">
        <v>1599</v>
      </c>
      <c r="I338" s="15">
        <v>700</v>
      </c>
      <c r="J338" s="77">
        <v>2</v>
      </c>
      <c r="K338" s="92"/>
    </row>
    <row r="339" spans="1:11" ht="24" x14ac:dyDescent="0.15">
      <c r="A339" s="14" t="s">
        <v>1505</v>
      </c>
      <c r="B339" s="14" t="s">
        <v>2108</v>
      </c>
      <c r="C339" s="14" t="s">
        <v>2109</v>
      </c>
      <c r="D339" s="16">
        <v>45790</v>
      </c>
      <c r="E339" s="16"/>
      <c r="F339" s="14" t="s">
        <v>2068</v>
      </c>
      <c r="G339" s="14" t="s">
        <v>3527</v>
      </c>
      <c r="H339" s="14" t="s">
        <v>1576</v>
      </c>
      <c r="I339" s="15">
        <v>300</v>
      </c>
      <c r="J339" s="77">
        <v>2</v>
      </c>
      <c r="K339" s="92"/>
    </row>
    <row r="340" spans="1:11" ht="24" x14ac:dyDescent="0.15">
      <c r="A340" s="14" t="s">
        <v>1505</v>
      </c>
      <c r="B340" s="14" t="s">
        <v>2110</v>
      </c>
      <c r="C340" s="14" t="s">
        <v>1721</v>
      </c>
      <c r="D340" s="16">
        <v>45788</v>
      </c>
      <c r="E340" s="16"/>
      <c r="F340" s="14" t="s">
        <v>2068</v>
      </c>
      <c r="G340" s="14" t="s">
        <v>3526</v>
      </c>
      <c r="H340" s="14" t="s">
        <v>1573</v>
      </c>
      <c r="I340" s="15">
        <v>1100</v>
      </c>
      <c r="J340" s="77">
        <v>2</v>
      </c>
      <c r="K340" s="92"/>
    </row>
    <row r="341" spans="1:11" ht="24" x14ac:dyDescent="0.15">
      <c r="A341" s="14" t="s">
        <v>1505</v>
      </c>
      <c r="B341" s="14" t="s">
        <v>2111</v>
      </c>
      <c r="C341" s="14" t="s">
        <v>2112</v>
      </c>
      <c r="D341" s="16">
        <v>45792</v>
      </c>
      <c r="E341" s="16"/>
      <c r="F341" s="14" t="s">
        <v>2113</v>
      </c>
      <c r="G341" s="14" t="s">
        <v>3507</v>
      </c>
      <c r="H341" s="14" t="s">
        <v>1588</v>
      </c>
      <c r="I341" s="15">
        <v>800</v>
      </c>
      <c r="J341" s="77">
        <v>2</v>
      </c>
      <c r="K341" s="92"/>
    </row>
    <row r="342" spans="1:11" ht="24" x14ac:dyDescent="0.15">
      <c r="A342" s="14" t="s">
        <v>1505</v>
      </c>
      <c r="B342" s="14" t="s">
        <v>2114</v>
      </c>
      <c r="C342" s="14" t="s">
        <v>1813</v>
      </c>
      <c r="D342" s="16">
        <v>45790</v>
      </c>
      <c r="E342" s="16"/>
      <c r="F342" s="14" t="s">
        <v>2068</v>
      </c>
      <c r="G342" s="14" t="s">
        <v>3559</v>
      </c>
      <c r="H342" s="14" t="s">
        <v>1684</v>
      </c>
      <c r="I342" s="15">
        <v>350</v>
      </c>
      <c r="J342" s="77">
        <v>2</v>
      </c>
      <c r="K342" s="92"/>
    </row>
    <row r="343" spans="1:11" ht="24" x14ac:dyDescent="0.15">
      <c r="A343" s="14" t="s">
        <v>1505</v>
      </c>
      <c r="B343" s="14" t="s">
        <v>2115</v>
      </c>
      <c r="C343" s="14" t="s">
        <v>1657</v>
      </c>
      <c r="D343" s="16">
        <v>45790</v>
      </c>
      <c r="E343" s="16"/>
      <c r="F343" s="14" t="s">
        <v>2116</v>
      </c>
      <c r="G343" s="14" t="s">
        <v>3538</v>
      </c>
      <c r="H343" s="14" t="s">
        <v>1617</v>
      </c>
      <c r="I343" s="15">
        <v>1000</v>
      </c>
      <c r="J343" s="77">
        <v>2</v>
      </c>
      <c r="K343" s="92"/>
    </row>
    <row r="344" spans="1:11" ht="36" x14ac:dyDescent="0.15">
      <c r="A344" s="14" t="s">
        <v>1505</v>
      </c>
      <c r="B344" s="14" t="s">
        <v>2117</v>
      </c>
      <c r="C344" s="14" t="s">
        <v>1857</v>
      </c>
      <c r="D344" s="16">
        <v>45790</v>
      </c>
      <c r="E344" s="16"/>
      <c r="F344" s="14" t="s">
        <v>2118</v>
      </c>
      <c r="G344" s="14" t="s">
        <v>3523</v>
      </c>
      <c r="H344" s="14" t="s">
        <v>1564</v>
      </c>
      <c r="I344" s="15">
        <v>2250</v>
      </c>
      <c r="J344" s="77">
        <v>2</v>
      </c>
      <c r="K344" s="92"/>
    </row>
    <row r="345" spans="1:11" ht="24" x14ac:dyDescent="0.15">
      <c r="A345" s="14" t="s">
        <v>1505</v>
      </c>
      <c r="B345" s="14" t="s">
        <v>2119</v>
      </c>
      <c r="C345" s="14" t="s">
        <v>1663</v>
      </c>
      <c r="D345" s="16">
        <v>45790</v>
      </c>
      <c r="E345" s="16"/>
      <c r="F345" s="14" t="s">
        <v>2120</v>
      </c>
      <c r="G345" s="14" t="s">
        <v>3563</v>
      </c>
      <c r="H345" s="14" t="s">
        <v>1701</v>
      </c>
      <c r="I345" s="15">
        <v>1100</v>
      </c>
      <c r="J345" s="77">
        <v>2</v>
      </c>
      <c r="K345" s="92"/>
    </row>
    <row r="346" spans="1:11" ht="24" x14ac:dyDescent="0.15">
      <c r="A346" s="14" t="s">
        <v>1505</v>
      </c>
      <c r="B346" s="14" t="s">
        <v>2121</v>
      </c>
      <c r="C346" s="14" t="s">
        <v>2122</v>
      </c>
      <c r="D346" s="16">
        <v>45784</v>
      </c>
      <c r="E346" s="16"/>
      <c r="F346" s="14" t="s">
        <v>2123</v>
      </c>
      <c r="G346" s="14"/>
      <c r="H346" s="14" t="s">
        <v>2124</v>
      </c>
      <c r="I346" s="15">
        <v>3000</v>
      </c>
      <c r="J346" s="77">
        <v>3</v>
      </c>
      <c r="K346" s="92"/>
    </row>
    <row r="347" spans="1:11" ht="24" x14ac:dyDescent="0.15">
      <c r="A347" s="14" t="s">
        <v>1505</v>
      </c>
      <c r="B347" s="14" t="s">
        <v>2125</v>
      </c>
      <c r="C347" s="14" t="s">
        <v>2104</v>
      </c>
      <c r="D347" s="16">
        <v>45790</v>
      </c>
      <c r="E347" s="16"/>
      <c r="F347" s="14" t="s">
        <v>2089</v>
      </c>
      <c r="G347" s="14" t="s">
        <v>3547</v>
      </c>
      <c r="H347" s="14" t="s">
        <v>1644</v>
      </c>
      <c r="I347" s="15">
        <v>500</v>
      </c>
      <c r="J347" s="77">
        <v>2</v>
      </c>
      <c r="K347" s="92"/>
    </row>
    <row r="348" spans="1:11" ht="24" x14ac:dyDescent="0.15">
      <c r="A348" s="14" t="s">
        <v>1505</v>
      </c>
      <c r="B348" s="14" t="s">
        <v>2126</v>
      </c>
      <c r="C348" s="14" t="s">
        <v>1686</v>
      </c>
      <c r="D348" s="16">
        <v>45790</v>
      </c>
      <c r="E348" s="16"/>
      <c r="F348" s="14" t="s">
        <v>2089</v>
      </c>
      <c r="G348" s="14" t="s">
        <v>3534</v>
      </c>
      <c r="H348" s="14" t="s">
        <v>1602</v>
      </c>
      <c r="I348" s="15">
        <v>980</v>
      </c>
      <c r="J348" s="77">
        <v>3</v>
      </c>
      <c r="K348" s="92"/>
    </row>
    <row r="349" spans="1:11" ht="24" x14ac:dyDescent="0.15">
      <c r="A349" s="14" t="s">
        <v>1505</v>
      </c>
      <c r="B349" s="14" t="s">
        <v>2127</v>
      </c>
      <c r="C349" s="14" t="s">
        <v>2128</v>
      </c>
      <c r="D349" s="16">
        <v>45790</v>
      </c>
      <c r="E349" s="16"/>
      <c r="F349" s="14" t="s">
        <v>2068</v>
      </c>
      <c r="G349" s="14" t="s">
        <v>3524</v>
      </c>
      <c r="H349" s="14" t="s">
        <v>1567</v>
      </c>
      <c r="I349" s="15">
        <v>1086</v>
      </c>
      <c r="J349" s="77">
        <v>2</v>
      </c>
      <c r="K349" s="92"/>
    </row>
    <row r="350" spans="1:11" ht="24" x14ac:dyDescent="0.15">
      <c r="A350" s="14" t="s">
        <v>1505</v>
      </c>
      <c r="B350" s="14" t="s">
        <v>2129</v>
      </c>
      <c r="C350" s="14" t="s">
        <v>1686</v>
      </c>
      <c r="D350" s="16">
        <v>45790</v>
      </c>
      <c r="E350" s="16"/>
      <c r="F350" s="14" t="s">
        <v>2130</v>
      </c>
      <c r="G350" s="14" t="s">
        <v>3525</v>
      </c>
      <c r="H350" s="14" t="s">
        <v>1570</v>
      </c>
      <c r="I350" s="15">
        <v>830</v>
      </c>
      <c r="J350" s="77">
        <v>2</v>
      </c>
      <c r="K350" s="92"/>
    </row>
    <row r="351" spans="1:11" ht="24" x14ac:dyDescent="0.15">
      <c r="A351" s="14" t="s">
        <v>1505</v>
      </c>
      <c r="B351" s="14" t="s">
        <v>2131</v>
      </c>
      <c r="C351" s="14" t="s">
        <v>1813</v>
      </c>
      <c r="D351" s="16">
        <v>45790</v>
      </c>
      <c r="E351" s="16"/>
      <c r="F351" s="14" t="s">
        <v>2068</v>
      </c>
      <c r="G351" s="14" t="s">
        <v>3552</v>
      </c>
      <c r="H351" s="14" t="s">
        <v>1665</v>
      </c>
      <c r="I351" s="15">
        <v>400</v>
      </c>
      <c r="J351" s="77">
        <v>2</v>
      </c>
      <c r="K351" s="92"/>
    </row>
    <row r="352" spans="1:11" ht="24" x14ac:dyDescent="0.15">
      <c r="A352" s="14" t="s">
        <v>1505</v>
      </c>
      <c r="B352" s="14" t="s">
        <v>2132</v>
      </c>
      <c r="C352" s="14" t="s">
        <v>2128</v>
      </c>
      <c r="D352" s="16">
        <v>45790</v>
      </c>
      <c r="E352" s="16"/>
      <c r="F352" s="14" t="s">
        <v>2068</v>
      </c>
      <c r="G352" s="14" t="s">
        <v>3539</v>
      </c>
      <c r="H352" s="14" t="s">
        <v>1619</v>
      </c>
      <c r="I352" s="15">
        <v>400</v>
      </c>
      <c r="J352" s="77">
        <v>2</v>
      </c>
      <c r="K352" s="92"/>
    </row>
    <row r="353" spans="1:11" ht="24" x14ac:dyDescent="0.15">
      <c r="A353" s="14" t="s">
        <v>1505</v>
      </c>
      <c r="B353" s="14" t="s">
        <v>2133</v>
      </c>
      <c r="C353" s="14" t="s">
        <v>2134</v>
      </c>
      <c r="D353" s="16">
        <v>45790</v>
      </c>
      <c r="E353" s="16"/>
      <c r="F353" s="14" t="s">
        <v>2068</v>
      </c>
      <c r="G353" s="14" t="s">
        <v>3546</v>
      </c>
      <c r="H353" s="14" t="s">
        <v>1642</v>
      </c>
      <c r="I353" s="15">
        <v>500</v>
      </c>
      <c r="J353" s="77">
        <v>2</v>
      </c>
      <c r="K353" s="92"/>
    </row>
    <row r="354" spans="1:11" ht="24" x14ac:dyDescent="0.15">
      <c r="A354" s="14" t="s">
        <v>1505</v>
      </c>
      <c r="B354" s="14" t="s">
        <v>2135</v>
      </c>
      <c r="C354" s="14" t="s">
        <v>1843</v>
      </c>
      <c r="D354" s="16">
        <v>45790</v>
      </c>
      <c r="E354" s="16"/>
      <c r="F354" s="14" t="s">
        <v>1810</v>
      </c>
      <c r="G354" s="14" t="s">
        <v>3530</v>
      </c>
      <c r="H354" s="14" t="s">
        <v>1594</v>
      </c>
      <c r="I354" s="15">
        <v>400</v>
      </c>
      <c r="J354" s="77">
        <v>2</v>
      </c>
      <c r="K354" s="92"/>
    </row>
    <row r="355" spans="1:11" ht="24" x14ac:dyDescent="0.15">
      <c r="A355" s="14" t="s">
        <v>1505</v>
      </c>
      <c r="B355" s="14" t="s">
        <v>2136</v>
      </c>
      <c r="C355" s="14" t="s">
        <v>2137</v>
      </c>
      <c r="D355" s="16">
        <v>45790</v>
      </c>
      <c r="E355" s="16"/>
      <c r="F355" s="14" t="s">
        <v>2068</v>
      </c>
      <c r="G355" s="14" t="s">
        <v>3530</v>
      </c>
      <c r="H355" s="14" t="s">
        <v>1594</v>
      </c>
      <c r="I355" s="15">
        <v>400</v>
      </c>
      <c r="J355" s="77">
        <v>2</v>
      </c>
      <c r="K355" s="92"/>
    </row>
    <row r="356" spans="1:11" ht="24" x14ac:dyDescent="0.15">
      <c r="A356" s="14" t="s">
        <v>1505</v>
      </c>
      <c r="B356" s="14" t="s">
        <v>2138</v>
      </c>
      <c r="C356" s="14" t="s">
        <v>2040</v>
      </c>
      <c r="D356" s="16">
        <v>45790</v>
      </c>
      <c r="E356" s="16"/>
      <c r="F356" s="14" t="s">
        <v>2068</v>
      </c>
      <c r="G356" s="14" t="s">
        <v>3522</v>
      </c>
      <c r="H356" s="14" t="s">
        <v>1562</v>
      </c>
      <c r="I356" s="15">
        <v>2000</v>
      </c>
      <c r="J356" s="77">
        <v>2</v>
      </c>
      <c r="K356" s="92"/>
    </row>
    <row r="357" spans="1:11" ht="24" x14ac:dyDescent="0.15">
      <c r="A357" s="14" t="s">
        <v>1505</v>
      </c>
      <c r="B357" s="14" t="s">
        <v>2139</v>
      </c>
      <c r="C357" s="14" t="s">
        <v>1519</v>
      </c>
      <c r="D357" s="16">
        <v>45790</v>
      </c>
      <c r="E357" s="16"/>
      <c r="F357" s="14" t="s">
        <v>2068</v>
      </c>
      <c r="G357" s="14" t="s">
        <v>3542</v>
      </c>
      <c r="H357" s="14" t="s">
        <v>1633</v>
      </c>
      <c r="I357" s="15">
        <v>1350</v>
      </c>
      <c r="J357" s="77">
        <v>2</v>
      </c>
      <c r="K357" s="92"/>
    </row>
    <row r="358" spans="1:11" ht="13" x14ac:dyDescent="0.15">
      <c r="A358" s="14" t="s">
        <v>1505</v>
      </c>
      <c r="B358" s="14" t="s">
        <v>2140</v>
      </c>
      <c r="C358" s="14" t="s">
        <v>2141</v>
      </c>
      <c r="D358" s="16">
        <v>45790</v>
      </c>
      <c r="E358" s="16"/>
      <c r="F358" s="14" t="s">
        <v>2142</v>
      </c>
      <c r="G358" s="14"/>
      <c r="H358" s="14" t="s">
        <v>2143</v>
      </c>
      <c r="I358" s="15">
        <v>872</v>
      </c>
      <c r="J358" s="77">
        <v>3</v>
      </c>
      <c r="K358" s="92"/>
    </row>
    <row r="359" spans="1:11" ht="24" x14ac:dyDescent="0.15">
      <c r="A359" s="14" t="s">
        <v>1505</v>
      </c>
      <c r="B359" s="14" t="s">
        <v>2144</v>
      </c>
      <c r="C359" s="14" t="s">
        <v>1669</v>
      </c>
      <c r="D359" s="16">
        <v>45790</v>
      </c>
      <c r="E359" s="16"/>
      <c r="F359" s="14" t="s">
        <v>2068</v>
      </c>
      <c r="G359" s="14" t="s">
        <v>3570</v>
      </c>
      <c r="H359" s="14" t="s">
        <v>1754</v>
      </c>
      <c r="I359" s="15">
        <v>1100</v>
      </c>
      <c r="J359" s="77">
        <v>2</v>
      </c>
      <c r="K359" s="92"/>
    </row>
    <row r="360" spans="1:11" ht="24" x14ac:dyDescent="0.15">
      <c r="A360" s="14" t="s">
        <v>1505</v>
      </c>
      <c r="B360" s="14" t="s">
        <v>2145</v>
      </c>
      <c r="C360" s="14" t="s">
        <v>1889</v>
      </c>
      <c r="D360" s="16">
        <v>45784</v>
      </c>
      <c r="E360" s="16"/>
      <c r="F360" s="14" t="s">
        <v>2089</v>
      </c>
      <c r="G360" s="14" t="s">
        <v>3517</v>
      </c>
      <c r="H360" s="14" t="s">
        <v>1926</v>
      </c>
      <c r="I360" s="15">
        <v>2350</v>
      </c>
      <c r="J360" s="77">
        <v>3</v>
      </c>
      <c r="K360" s="92"/>
    </row>
    <row r="361" spans="1:11" ht="24" x14ac:dyDescent="0.15">
      <c r="A361" s="14" t="s">
        <v>1505</v>
      </c>
      <c r="B361" s="14" t="s">
        <v>2146</v>
      </c>
      <c r="C361" s="14" t="s">
        <v>2147</v>
      </c>
      <c r="D361" s="16">
        <v>45799</v>
      </c>
      <c r="E361" s="16"/>
      <c r="F361" s="14" t="s">
        <v>2148</v>
      </c>
      <c r="G361" s="14" t="s">
        <v>3583</v>
      </c>
      <c r="H361" s="14" t="s">
        <v>1852</v>
      </c>
      <c r="I361" s="15">
        <v>986.3</v>
      </c>
      <c r="J361" s="77">
        <v>2</v>
      </c>
      <c r="K361" s="92"/>
    </row>
    <row r="362" spans="1:11" ht="24" x14ac:dyDescent="0.15">
      <c r="A362" s="14" t="s">
        <v>1505</v>
      </c>
      <c r="B362" s="14" t="s">
        <v>2149</v>
      </c>
      <c r="C362" s="14" t="s">
        <v>2083</v>
      </c>
      <c r="D362" s="16">
        <v>45784</v>
      </c>
      <c r="E362" s="16"/>
      <c r="F362" s="14" t="s">
        <v>2089</v>
      </c>
      <c r="G362" s="14" t="s">
        <v>3510</v>
      </c>
      <c r="H362" s="14" t="s">
        <v>1628</v>
      </c>
      <c r="I362" s="15">
        <v>2200</v>
      </c>
      <c r="J362" s="77">
        <v>2</v>
      </c>
      <c r="K362" s="92"/>
    </row>
    <row r="363" spans="1:11" ht="24" x14ac:dyDescent="0.15">
      <c r="A363" s="14" t="s">
        <v>1505</v>
      </c>
      <c r="B363" s="14" t="s">
        <v>2150</v>
      </c>
      <c r="C363" s="14" t="s">
        <v>1669</v>
      </c>
      <c r="D363" s="16">
        <v>45790</v>
      </c>
      <c r="E363" s="16"/>
      <c r="F363" s="14" t="s">
        <v>2151</v>
      </c>
      <c r="G363" s="14" t="s">
        <v>3543</v>
      </c>
      <c r="H363" s="14" t="s">
        <v>1635</v>
      </c>
      <c r="I363" s="15">
        <v>1031.7</v>
      </c>
      <c r="J363" s="77">
        <v>2</v>
      </c>
      <c r="K363" s="92"/>
    </row>
    <row r="364" spans="1:11" ht="24" x14ac:dyDescent="0.15">
      <c r="A364" s="14" t="s">
        <v>1505</v>
      </c>
      <c r="B364" s="14" t="s">
        <v>2152</v>
      </c>
      <c r="C364" s="14" t="s">
        <v>1857</v>
      </c>
      <c r="D364" s="16">
        <v>45790</v>
      </c>
      <c r="E364" s="16"/>
      <c r="F364" s="14" t="s">
        <v>2068</v>
      </c>
      <c r="G364" s="14" t="s">
        <v>3544</v>
      </c>
      <c r="H364" s="14" t="s">
        <v>1637</v>
      </c>
      <c r="I364" s="15">
        <v>350</v>
      </c>
      <c r="J364" s="77">
        <v>2</v>
      </c>
      <c r="K364" s="92"/>
    </row>
    <row r="365" spans="1:11" ht="24" x14ac:dyDescent="0.15">
      <c r="A365" s="14" t="s">
        <v>1505</v>
      </c>
      <c r="B365" s="14" t="s">
        <v>2153</v>
      </c>
      <c r="C365" s="14" t="s">
        <v>2154</v>
      </c>
      <c r="D365" s="16">
        <v>45790</v>
      </c>
      <c r="E365" s="16"/>
      <c r="F365" s="14" t="s">
        <v>2155</v>
      </c>
      <c r="G365" s="14" t="s">
        <v>3554</v>
      </c>
      <c r="H365" s="14" t="s">
        <v>1671</v>
      </c>
      <c r="I365" s="15">
        <v>878.68</v>
      </c>
      <c r="J365" s="77">
        <v>3</v>
      </c>
      <c r="K365" s="92"/>
    </row>
    <row r="366" spans="1:11" ht="24" x14ac:dyDescent="0.15">
      <c r="A366" s="14" t="s">
        <v>1505</v>
      </c>
      <c r="B366" s="14" t="s">
        <v>2156</v>
      </c>
      <c r="C366" s="14" t="s">
        <v>2157</v>
      </c>
      <c r="D366" s="16">
        <v>45790</v>
      </c>
      <c r="E366" s="16"/>
      <c r="F366" s="14" t="s">
        <v>2158</v>
      </c>
      <c r="G366" s="14" t="s">
        <v>3601</v>
      </c>
      <c r="H366" s="14" t="s">
        <v>2159</v>
      </c>
      <c r="I366" s="15">
        <v>380.5</v>
      </c>
      <c r="J366" s="77">
        <v>3</v>
      </c>
      <c r="K366" s="92"/>
    </row>
    <row r="367" spans="1:11" ht="24" x14ac:dyDescent="0.15">
      <c r="A367" s="14" t="s">
        <v>1505</v>
      </c>
      <c r="B367" s="14" t="s">
        <v>2160</v>
      </c>
      <c r="C367" s="14" t="s">
        <v>2161</v>
      </c>
      <c r="D367" s="16">
        <v>45790</v>
      </c>
      <c r="E367" s="16"/>
      <c r="F367" s="14" t="s">
        <v>2151</v>
      </c>
      <c r="G367" s="14" t="s">
        <v>3602</v>
      </c>
      <c r="H367" s="14" t="s">
        <v>2162</v>
      </c>
      <c r="I367" s="15">
        <v>350</v>
      </c>
      <c r="J367" s="77">
        <v>3</v>
      </c>
      <c r="K367" s="92"/>
    </row>
    <row r="368" spans="1:11" ht="24" x14ac:dyDescent="0.15">
      <c r="A368" s="14" t="s">
        <v>1505</v>
      </c>
      <c r="B368" s="14" t="s">
        <v>2163</v>
      </c>
      <c r="C368" s="14" t="s">
        <v>2164</v>
      </c>
      <c r="D368" s="16">
        <v>45784</v>
      </c>
      <c r="E368" s="16"/>
      <c r="F368" s="14" t="s">
        <v>2165</v>
      </c>
      <c r="G368" s="14" t="s">
        <v>3521</v>
      </c>
      <c r="H368" s="14" t="s">
        <v>1558</v>
      </c>
      <c r="I368" s="15">
        <v>1950</v>
      </c>
      <c r="J368" s="77">
        <v>3</v>
      </c>
      <c r="K368" s="92"/>
    </row>
    <row r="369" spans="1:11" ht="24" x14ac:dyDescent="0.15">
      <c r="A369" s="14" t="s">
        <v>1505</v>
      </c>
      <c r="B369" s="14" t="s">
        <v>2166</v>
      </c>
      <c r="C369" s="14" t="s">
        <v>1519</v>
      </c>
      <c r="D369" s="16">
        <v>45790</v>
      </c>
      <c r="E369" s="16"/>
      <c r="F369" s="14" t="s">
        <v>2068</v>
      </c>
      <c r="G369" s="14" t="s">
        <v>3555</v>
      </c>
      <c r="H369" s="14" t="s">
        <v>1674</v>
      </c>
      <c r="I369" s="15">
        <v>715</v>
      </c>
      <c r="J369" s="77">
        <v>2</v>
      </c>
      <c r="K369" s="92"/>
    </row>
    <row r="370" spans="1:11" ht="24" x14ac:dyDescent="0.15">
      <c r="A370" s="14" t="s">
        <v>1505</v>
      </c>
      <c r="B370" s="14" t="s">
        <v>2167</v>
      </c>
      <c r="C370" s="14" t="s">
        <v>2168</v>
      </c>
      <c r="D370" s="16">
        <v>45790</v>
      </c>
      <c r="E370" s="16"/>
      <c r="F370" s="14" t="s">
        <v>3752</v>
      </c>
      <c r="G370" s="14" t="s">
        <v>3549</v>
      </c>
      <c r="H370" s="14" t="s">
        <v>1655</v>
      </c>
      <c r="I370" s="15">
        <v>500</v>
      </c>
      <c r="J370" s="77">
        <v>2</v>
      </c>
      <c r="K370" s="92"/>
    </row>
    <row r="371" spans="1:11" ht="24" x14ac:dyDescent="0.15">
      <c r="A371" s="14" t="s">
        <v>1505</v>
      </c>
      <c r="B371" s="14" t="s">
        <v>2169</v>
      </c>
      <c r="C371" s="14" t="s">
        <v>2170</v>
      </c>
      <c r="D371" s="16">
        <v>45790</v>
      </c>
      <c r="E371" s="16"/>
      <c r="F371" s="14" t="s">
        <v>2171</v>
      </c>
      <c r="G371" s="14" t="s">
        <v>3571</v>
      </c>
      <c r="H371" s="14" t="s">
        <v>1758</v>
      </c>
      <c r="I371" s="15">
        <v>850</v>
      </c>
      <c r="J371" s="77">
        <v>4</v>
      </c>
      <c r="K371" s="92"/>
    </row>
    <row r="372" spans="1:11" ht="13" x14ac:dyDescent="0.15">
      <c r="A372" s="14" t="s">
        <v>1505</v>
      </c>
      <c r="B372" s="14" t="s">
        <v>2172</v>
      </c>
      <c r="C372" s="14" t="s">
        <v>288</v>
      </c>
      <c r="D372" s="16">
        <v>45792</v>
      </c>
      <c r="E372" s="16"/>
      <c r="F372" s="14" t="s">
        <v>2173</v>
      </c>
      <c r="G372" s="14" t="s">
        <v>3508</v>
      </c>
      <c r="H372" s="14" t="s">
        <v>1513</v>
      </c>
      <c r="I372" s="15">
        <v>220</v>
      </c>
      <c r="J372" s="77">
        <v>2</v>
      </c>
      <c r="K372" s="92"/>
    </row>
    <row r="373" spans="1:11" ht="13" x14ac:dyDescent="0.15">
      <c r="A373" s="14" t="s">
        <v>1505</v>
      </c>
      <c r="B373" s="14" t="s">
        <v>2174</v>
      </c>
      <c r="C373" s="14" t="s">
        <v>150</v>
      </c>
      <c r="D373" s="16">
        <v>45792</v>
      </c>
      <c r="E373" s="16"/>
      <c r="F373" s="14" t="s">
        <v>2175</v>
      </c>
      <c r="G373" s="14" t="s">
        <v>3508</v>
      </c>
      <c r="H373" s="14" t="s">
        <v>1513</v>
      </c>
      <c r="I373" s="15">
        <v>120</v>
      </c>
      <c r="J373" s="77">
        <v>2</v>
      </c>
      <c r="K373" s="92"/>
    </row>
    <row r="374" spans="1:11" ht="13" x14ac:dyDescent="0.15">
      <c r="A374" s="14" t="s">
        <v>1505</v>
      </c>
      <c r="B374" s="14" t="s">
        <v>2176</v>
      </c>
      <c r="C374" s="14" t="s">
        <v>2177</v>
      </c>
      <c r="D374" s="16">
        <v>45792</v>
      </c>
      <c r="E374" s="16"/>
      <c r="F374" s="14" t="s">
        <v>2178</v>
      </c>
      <c r="G374" s="14" t="s">
        <v>3508</v>
      </c>
      <c r="H374" s="14" t="s">
        <v>1513</v>
      </c>
      <c r="I374" s="15">
        <v>44.6</v>
      </c>
      <c r="J374" s="77">
        <v>2</v>
      </c>
      <c r="K374" s="92"/>
    </row>
    <row r="375" spans="1:11" ht="13" x14ac:dyDescent="0.15">
      <c r="A375" s="14" t="s">
        <v>1505</v>
      </c>
      <c r="B375" s="14" t="s">
        <v>2179</v>
      </c>
      <c r="C375" s="14" t="s">
        <v>2180</v>
      </c>
      <c r="D375" s="16">
        <v>45792</v>
      </c>
      <c r="E375" s="16"/>
      <c r="F375" s="14" t="s">
        <v>2181</v>
      </c>
      <c r="G375" s="14" t="s">
        <v>3586</v>
      </c>
      <c r="H375" s="14" t="s">
        <v>1958</v>
      </c>
      <c r="I375" s="15">
        <v>3858.92</v>
      </c>
      <c r="J375" s="77">
        <v>3</v>
      </c>
      <c r="K375" s="92"/>
    </row>
    <row r="376" spans="1:11" ht="24" x14ac:dyDescent="0.15">
      <c r="A376" s="14" t="s">
        <v>1505</v>
      </c>
      <c r="B376" s="14" t="s">
        <v>2182</v>
      </c>
      <c r="C376" s="14" t="s">
        <v>2183</v>
      </c>
      <c r="D376" s="16">
        <v>45790</v>
      </c>
      <c r="E376" s="16"/>
      <c r="F376" s="14" t="s">
        <v>2089</v>
      </c>
      <c r="G376" s="14" t="s">
        <v>3541</v>
      </c>
      <c r="H376" s="14" t="s">
        <v>1631</v>
      </c>
      <c r="I376" s="15">
        <v>2750</v>
      </c>
      <c r="J376" s="77">
        <v>2</v>
      </c>
      <c r="K376" s="92"/>
    </row>
    <row r="377" spans="1:11" ht="24" x14ac:dyDescent="0.15">
      <c r="A377" s="14" t="s">
        <v>1505</v>
      </c>
      <c r="B377" s="14" t="s">
        <v>3753</v>
      </c>
      <c r="C377" s="14" t="s">
        <v>1857</v>
      </c>
      <c r="D377" s="16">
        <v>45792</v>
      </c>
      <c r="E377" s="16"/>
      <c r="F377" s="14" t="s">
        <v>2184</v>
      </c>
      <c r="G377" s="14" t="s">
        <v>3520</v>
      </c>
      <c r="H377" s="14" t="s">
        <v>1554</v>
      </c>
      <c r="I377" s="15">
        <v>400</v>
      </c>
      <c r="J377" s="77">
        <v>2</v>
      </c>
      <c r="K377" s="92"/>
    </row>
    <row r="378" spans="1:11" ht="24" x14ac:dyDescent="0.15">
      <c r="A378" s="14" t="s">
        <v>1505</v>
      </c>
      <c r="B378" s="14" t="s">
        <v>2185</v>
      </c>
      <c r="C378" s="14" t="s">
        <v>1669</v>
      </c>
      <c r="D378" s="16">
        <v>45792</v>
      </c>
      <c r="E378" s="16"/>
      <c r="F378" s="14" t="s">
        <v>2186</v>
      </c>
      <c r="G378" s="14" t="s">
        <v>3545</v>
      </c>
      <c r="H378" s="14" t="s">
        <v>1640</v>
      </c>
      <c r="I378" s="15">
        <v>500</v>
      </c>
      <c r="J378" s="77">
        <v>2</v>
      </c>
      <c r="K378" s="92"/>
    </row>
    <row r="379" spans="1:11" ht="24" x14ac:dyDescent="0.15">
      <c r="A379" s="14" t="s">
        <v>1505</v>
      </c>
      <c r="B379" s="14" t="s">
        <v>2187</v>
      </c>
      <c r="C379" s="14" t="s">
        <v>1857</v>
      </c>
      <c r="D379" s="16">
        <v>45792</v>
      </c>
      <c r="E379" s="16"/>
      <c r="F379" s="14" t="s">
        <v>2068</v>
      </c>
      <c r="G379" s="14" t="s">
        <v>3553</v>
      </c>
      <c r="H379" s="14" t="s">
        <v>2188</v>
      </c>
      <c r="I379" s="15">
        <v>500</v>
      </c>
      <c r="J379" s="77">
        <v>2</v>
      </c>
      <c r="K379" s="92"/>
    </row>
    <row r="380" spans="1:11" ht="24" x14ac:dyDescent="0.15">
      <c r="A380" s="14" t="s">
        <v>1505</v>
      </c>
      <c r="B380" s="14" t="s">
        <v>2189</v>
      </c>
      <c r="C380" s="14" t="s">
        <v>2190</v>
      </c>
      <c r="D380" s="16">
        <v>45799</v>
      </c>
      <c r="E380" s="16"/>
      <c r="F380" s="14" t="s">
        <v>2191</v>
      </c>
      <c r="G380" s="14" t="s">
        <v>3603</v>
      </c>
      <c r="H380" s="14" t="s">
        <v>2192</v>
      </c>
      <c r="I380" s="15">
        <v>1152.02</v>
      </c>
      <c r="J380" s="77">
        <v>3</v>
      </c>
      <c r="K380" s="92"/>
    </row>
    <row r="381" spans="1:11" ht="24" x14ac:dyDescent="0.15">
      <c r="A381" s="14" t="s">
        <v>1505</v>
      </c>
      <c r="B381" s="14" t="s">
        <v>2193</v>
      </c>
      <c r="C381" s="14" t="s">
        <v>1859</v>
      </c>
      <c r="D381" s="16">
        <v>45792</v>
      </c>
      <c r="E381" s="16"/>
      <c r="F381" s="14" t="s">
        <v>2194</v>
      </c>
      <c r="G381" s="14" t="s">
        <v>3556</v>
      </c>
      <c r="H381" s="14" t="s">
        <v>1677</v>
      </c>
      <c r="I381" s="15">
        <v>250</v>
      </c>
      <c r="J381" s="77">
        <v>2</v>
      </c>
      <c r="K381" s="92"/>
    </row>
    <row r="382" spans="1:11" ht="24" x14ac:dyDescent="0.15">
      <c r="A382" s="14" t="s">
        <v>1505</v>
      </c>
      <c r="B382" s="14" t="s">
        <v>2195</v>
      </c>
      <c r="C382" s="14" t="s">
        <v>1859</v>
      </c>
      <c r="D382" s="16">
        <v>45792</v>
      </c>
      <c r="E382" s="16"/>
      <c r="F382" s="14" t="s">
        <v>2194</v>
      </c>
      <c r="G382" s="14" t="s">
        <v>3557</v>
      </c>
      <c r="H382" s="14" t="s">
        <v>1679</v>
      </c>
      <c r="I382" s="15">
        <v>516.46</v>
      </c>
      <c r="J382" s="77">
        <v>2</v>
      </c>
      <c r="K382" s="92"/>
    </row>
    <row r="383" spans="1:11" ht="13" x14ac:dyDescent="0.15">
      <c r="A383" s="14" t="s">
        <v>1505</v>
      </c>
      <c r="B383" s="14" t="s">
        <v>2196</v>
      </c>
      <c r="C383" s="14" t="s">
        <v>2197</v>
      </c>
      <c r="D383" s="16">
        <v>45792</v>
      </c>
      <c r="E383" s="16"/>
      <c r="F383" s="14" t="s">
        <v>2198</v>
      </c>
      <c r="G383" s="14" t="s">
        <v>3569</v>
      </c>
      <c r="H383" s="14" t="s">
        <v>1727</v>
      </c>
      <c r="I383" s="15">
        <v>1934.25</v>
      </c>
      <c r="J383" s="77">
        <v>2</v>
      </c>
      <c r="K383" s="92"/>
    </row>
    <row r="384" spans="1:11" ht="13" x14ac:dyDescent="0.15">
      <c r="A384" s="14" t="s">
        <v>1505</v>
      </c>
      <c r="B384" s="14" t="s">
        <v>2199</v>
      </c>
      <c r="C384" s="14" t="s">
        <v>2200</v>
      </c>
      <c r="D384" s="16">
        <v>45792</v>
      </c>
      <c r="E384" s="16"/>
      <c r="F384" s="14" t="s">
        <v>2201</v>
      </c>
      <c r="G384" s="14" t="s">
        <v>3509</v>
      </c>
      <c r="H384" s="14" t="s">
        <v>1517</v>
      </c>
      <c r="I384" s="15">
        <v>100</v>
      </c>
      <c r="J384" s="77">
        <v>4</v>
      </c>
      <c r="K384" s="92"/>
    </row>
    <row r="385" spans="1:11" ht="13" x14ac:dyDescent="0.15">
      <c r="A385" s="14" t="s">
        <v>1505</v>
      </c>
      <c r="B385" s="14" t="s">
        <v>2202</v>
      </c>
      <c r="C385" s="14" t="s">
        <v>2203</v>
      </c>
      <c r="D385" s="16">
        <v>45792</v>
      </c>
      <c r="E385" s="16"/>
      <c r="F385" s="14" t="s">
        <v>2204</v>
      </c>
      <c r="G385" s="14" t="s">
        <v>3560</v>
      </c>
      <c r="H385" s="14" t="s">
        <v>1688</v>
      </c>
      <c r="I385" s="15">
        <v>307.5</v>
      </c>
      <c r="J385" s="77">
        <v>4</v>
      </c>
      <c r="K385" s="92"/>
    </row>
    <row r="386" spans="1:11" ht="24" x14ac:dyDescent="0.15">
      <c r="A386" s="14" t="s">
        <v>1505</v>
      </c>
      <c r="B386" s="14" t="s">
        <v>2205</v>
      </c>
      <c r="C386" s="14" t="s">
        <v>1813</v>
      </c>
      <c r="D386" s="16">
        <v>45790</v>
      </c>
      <c r="E386" s="16"/>
      <c r="F386" s="14" t="s">
        <v>2194</v>
      </c>
      <c r="G386" s="14" t="s">
        <v>3550</v>
      </c>
      <c r="H386" s="14" t="s">
        <v>1659</v>
      </c>
      <c r="I386" s="15">
        <v>250</v>
      </c>
      <c r="J386" s="77">
        <v>2</v>
      </c>
      <c r="K386" s="92"/>
    </row>
    <row r="387" spans="1:11" ht="24" x14ac:dyDescent="0.15">
      <c r="A387" s="14" t="s">
        <v>1505</v>
      </c>
      <c r="B387" s="14" t="s">
        <v>2206</v>
      </c>
      <c r="C387" s="14" t="s">
        <v>2207</v>
      </c>
      <c r="D387" s="16">
        <v>45797</v>
      </c>
      <c r="E387" s="16"/>
      <c r="F387" s="14" t="s">
        <v>2208</v>
      </c>
      <c r="G387" s="14"/>
      <c r="H387" s="14" t="s">
        <v>1778</v>
      </c>
      <c r="I387" s="15">
        <v>20000</v>
      </c>
      <c r="J387" s="77">
        <v>3</v>
      </c>
      <c r="K387" s="92"/>
    </row>
    <row r="388" spans="1:11" ht="24" x14ac:dyDescent="0.15">
      <c r="A388" s="14" t="s">
        <v>1505</v>
      </c>
      <c r="B388" s="14" t="s">
        <v>2209</v>
      </c>
      <c r="C388" s="14" t="s">
        <v>2210</v>
      </c>
      <c r="D388" s="16">
        <v>45800</v>
      </c>
      <c r="E388" s="16"/>
      <c r="F388" s="14" t="s">
        <v>2211</v>
      </c>
      <c r="G388" s="14" t="s">
        <v>3537</v>
      </c>
      <c r="H388" s="14" t="s">
        <v>1615</v>
      </c>
      <c r="I388" s="15">
        <v>77.39</v>
      </c>
      <c r="J388" s="77">
        <v>2</v>
      </c>
      <c r="K388" s="92"/>
    </row>
    <row r="389" spans="1:11" ht="13" x14ac:dyDescent="0.15">
      <c r="A389" s="14" t="s">
        <v>1505</v>
      </c>
      <c r="B389" s="14" t="s">
        <v>2212</v>
      </c>
      <c r="C389" s="14" t="s">
        <v>2213</v>
      </c>
      <c r="D389" s="16">
        <v>45800</v>
      </c>
      <c r="E389" s="16"/>
      <c r="F389" s="14" t="s">
        <v>2214</v>
      </c>
      <c r="G389" s="14" t="s">
        <v>3577</v>
      </c>
      <c r="H389" s="14" t="s">
        <v>1796</v>
      </c>
      <c r="I389" s="15">
        <v>125.95</v>
      </c>
      <c r="J389" s="77">
        <v>4</v>
      </c>
      <c r="K389" s="92"/>
    </row>
    <row r="390" spans="1:11" ht="24" x14ac:dyDescent="0.15">
      <c r="A390" s="14" t="s">
        <v>1505</v>
      </c>
      <c r="B390" s="14" t="s">
        <v>2215</v>
      </c>
      <c r="C390" s="14" t="s">
        <v>2216</v>
      </c>
      <c r="D390" s="16">
        <v>45800</v>
      </c>
      <c r="E390" s="16"/>
      <c r="F390" s="14" t="s">
        <v>2217</v>
      </c>
      <c r="G390" s="14" t="s">
        <v>3577</v>
      </c>
      <c r="H390" s="14" t="s">
        <v>1796</v>
      </c>
      <c r="I390" s="15">
        <v>678.65</v>
      </c>
      <c r="J390" s="77">
        <v>4</v>
      </c>
      <c r="K390" s="92"/>
    </row>
    <row r="391" spans="1:11" ht="24" x14ac:dyDescent="0.15">
      <c r="A391" s="14" t="s">
        <v>1505</v>
      </c>
      <c r="B391" s="14" t="s">
        <v>2218</v>
      </c>
      <c r="C391" s="14" t="s">
        <v>1809</v>
      </c>
      <c r="D391" s="16">
        <v>45792</v>
      </c>
      <c r="E391" s="16"/>
      <c r="F391" s="14" t="s">
        <v>2219</v>
      </c>
      <c r="G391" s="14" t="s">
        <v>3535</v>
      </c>
      <c r="H391" s="14" t="s">
        <v>1606</v>
      </c>
      <c r="I391" s="15">
        <v>187.5</v>
      </c>
      <c r="J391" s="77">
        <v>3</v>
      </c>
      <c r="K391" s="92"/>
    </row>
    <row r="392" spans="1:11" ht="24" x14ac:dyDescent="0.15">
      <c r="A392" s="14" t="s">
        <v>1505</v>
      </c>
      <c r="B392" s="14" t="s">
        <v>2220</v>
      </c>
      <c r="C392" s="14" t="s">
        <v>1827</v>
      </c>
      <c r="D392" s="16">
        <v>45792</v>
      </c>
      <c r="E392" s="16"/>
      <c r="F392" s="14" t="s">
        <v>2221</v>
      </c>
      <c r="G392" s="14" t="s">
        <v>3535</v>
      </c>
      <c r="H392" s="14" t="s">
        <v>1606</v>
      </c>
      <c r="I392" s="15">
        <v>300</v>
      </c>
      <c r="J392" s="77">
        <v>3</v>
      </c>
      <c r="K392" s="92"/>
    </row>
    <row r="393" spans="1:11" ht="24" x14ac:dyDescent="0.15">
      <c r="A393" s="14" t="s">
        <v>1505</v>
      </c>
      <c r="B393" s="14" t="s">
        <v>2222</v>
      </c>
      <c r="C393" s="14" t="s">
        <v>2223</v>
      </c>
      <c r="D393" s="16">
        <v>45792</v>
      </c>
      <c r="E393" s="16"/>
      <c r="F393" s="14" t="s">
        <v>2068</v>
      </c>
      <c r="G393" s="14" t="s">
        <v>3564</v>
      </c>
      <c r="H393" s="14" t="s">
        <v>1704</v>
      </c>
      <c r="I393" s="15">
        <v>500</v>
      </c>
      <c r="J393" s="77">
        <v>2</v>
      </c>
      <c r="K393" s="92"/>
    </row>
    <row r="394" spans="1:11" ht="13" x14ac:dyDescent="0.15">
      <c r="A394" s="14" t="s">
        <v>1505</v>
      </c>
      <c r="B394" s="14" t="s">
        <v>2224</v>
      </c>
      <c r="C394" s="14" t="s">
        <v>2225</v>
      </c>
      <c r="D394" s="16">
        <v>45800</v>
      </c>
      <c r="E394" s="16"/>
      <c r="F394" s="14" t="s">
        <v>2226</v>
      </c>
      <c r="G394" s="14" t="s">
        <v>3604</v>
      </c>
      <c r="H394" s="14" t="s">
        <v>2227</v>
      </c>
      <c r="I394" s="15">
        <v>738</v>
      </c>
      <c r="J394" s="77">
        <v>2</v>
      </c>
      <c r="K394" s="92"/>
    </row>
    <row r="395" spans="1:11" ht="24" x14ac:dyDescent="0.15">
      <c r="A395" s="14" t="s">
        <v>1505</v>
      </c>
      <c r="B395" s="14" t="s">
        <v>2228</v>
      </c>
      <c r="C395" s="14" t="s">
        <v>1657</v>
      </c>
      <c r="D395" s="16">
        <v>45800</v>
      </c>
      <c r="E395" s="16"/>
      <c r="F395" s="14" t="s">
        <v>2068</v>
      </c>
      <c r="G395" s="14" t="s">
        <v>3588</v>
      </c>
      <c r="H395" s="14" t="s">
        <v>1691</v>
      </c>
      <c r="I395" s="15">
        <v>450</v>
      </c>
      <c r="J395" s="77">
        <v>2</v>
      </c>
      <c r="K395" s="92"/>
    </row>
    <row r="396" spans="1:11" ht="24" x14ac:dyDescent="0.15">
      <c r="A396" s="14" t="s">
        <v>1505</v>
      </c>
      <c r="B396" s="14" t="s">
        <v>2229</v>
      </c>
      <c r="C396" s="14" t="s">
        <v>2230</v>
      </c>
      <c r="D396" s="16">
        <v>45800</v>
      </c>
      <c r="E396" s="16"/>
      <c r="F396" s="14" t="s">
        <v>2231</v>
      </c>
      <c r="G396" s="14" t="s">
        <v>3569</v>
      </c>
      <c r="H396" s="14" t="s">
        <v>1727</v>
      </c>
      <c r="I396" s="15">
        <v>235.9</v>
      </c>
      <c r="J396" s="77">
        <v>4</v>
      </c>
      <c r="K396" s="92"/>
    </row>
    <row r="397" spans="1:11" ht="13" x14ac:dyDescent="0.15">
      <c r="A397" s="14" t="s">
        <v>1505</v>
      </c>
      <c r="B397" s="14" t="s">
        <v>2232</v>
      </c>
      <c r="C397" s="14" t="s">
        <v>2233</v>
      </c>
      <c r="D397" s="16">
        <v>45800</v>
      </c>
      <c r="E397" s="16"/>
      <c r="F397" s="14" t="s">
        <v>2234</v>
      </c>
      <c r="G397" s="14" t="s">
        <v>3569</v>
      </c>
      <c r="H397" s="14" t="s">
        <v>1727</v>
      </c>
      <c r="I397" s="15">
        <v>117.85</v>
      </c>
      <c r="J397" s="77">
        <v>4</v>
      </c>
      <c r="K397" s="92"/>
    </row>
    <row r="398" spans="1:11" ht="24" x14ac:dyDescent="0.15">
      <c r="A398" s="14" t="s">
        <v>1505</v>
      </c>
      <c r="B398" s="14" t="s">
        <v>2235</v>
      </c>
      <c r="C398" s="14" t="s">
        <v>2203</v>
      </c>
      <c r="D398" s="16">
        <v>45805</v>
      </c>
      <c r="E398" s="16"/>
      <c r="F398" s="14" t="s">
        <v>2236</v>
      </c>
      <c r="G398" s="14"/>
      <c r="H398" s="14" t="s">
        <v>2237</v>
      </c>
      <c r="I398" s="15">
        <v>1947.97</v>
      </c>
      <c r="J398" s="77">
        <v>3</v>
      </c>
      <c r="K398" s="92"/>
    </row>
    <row r="399" spans="1:11" ht="13" x14ac:dyDescent="0.15">
      <c r="A399" s="14" t="s">
        <v>1505</v>
      </c>
      <c r="B399" s="14" t="s">
        <v>2238</v>
      </c>
      <c r="C399" s="14" t="s">
        <v>2239</v>
      </c>
      <c r="D399" s="16">
        <v>45800</v>
      </c>
      <c r="E399" s="16"/>
      <c r="F399" s="14" t="s">
        <v>2181</v>
      </c>
      <c r="G399" s="14" t="s">
        <v>3586</v>
      </c>
      <c r="H399" s="14" t="s">
        <v>1958</v>
      </c>
      <c r="I399" s="15">
        <v>1848.9</v>
      </c>
      <c r="J399" s="77">
        <v>3</v>
      </c>
      <c r="K399" s="92"/>
    </row>
    <row r="400" spans="1:11" ht="13" x14ac:dyDescent="0.15">
      <c r="A400" s="14" t="s">
        <v>1505</v>
      </c>
      <c r="B400" s="14" t="s">
        <v>2240</v>
      </c>
      <c r="C400" s="14" t="s">
        <v>2241</v>
      </c>
      <c r="D400" s="16">
        <v>45800</v>
      </c>
      <c r="E400" s="16"/>
      <c r="F400" s="14" t="s">
        <v>2242</v>
      </c>
      <c r="G400" s="14" t="s">
        <v>3569</v>
      </c>
      <c r="H400" s="14" t="s">
        <v>1727</v>
      </c>
      <c r="I400" s="15">
        <v>516.6</v>
      </c>
      <c r="J400" s="77">
        <v>3</v>
      </c>
      <c r="K400" s="92"/>
    </row>
    <row r="401" spans="1:11" ht="13" x14ac:dyDescent="0.15">
      <c r="A401" s="14" t="s">
        <v>1505</v>
      </c>
      <c r="B401" s="14" t="s">
        <v>2243</v>
      </c>
      <c r="C401" s="14" t="s">
        <v>2244</v>
      </c>
      <c r="D401" s="16">
        <v>45800</v>
      </c>
      <c r="E401" s="16"/>
      <c r="F401" s="14" t="s">
        <v>2245</v>
      </c>
      <c r="G401" s="14" t="s">
        <v>3537</v>
      </c>
      <c r="H401" s="14" t="s">
        <v>1615</v>
      </c>
      <c r="I401" s="15">
        <v>537.5</v>
      </c>
      <c r="J401" s="77">
        <v>2</v>
      </c>
      <c r="K401" s="92"/>
    </row>
    <row r="402" spans="1:11" ht="24" x14ac:dyDescent="0.15">
      <c r="A402" s="14" t="s">
        <v>1505</v>
      </c>
      <c r="B402" s="14" t="s">
        <v>2246</v>
      </c>
      <c r="C402" s="14" t="s">
        <v>2247</v>
      </c>
      <c r="D402" s="16">
        <v>45800</v>
      </c>
      <c r="E402" s="16"/>
      <c r="F402" s="14" t="s">
        <v>2248</v>
      </c>
      <c r="G402" s="14" t="s">
        <v>3537</v>
      </c>
      <c r="H402" s="14" t="s">
        <v>1615</v>
      </c>
      <c r="I402" s="15">
        <v>180</v>
      </c>
      <c r="J402" s="77">
        <v>2</v>
      </c>
      <c r="K402" s="92"/>
    </row>
    <row r="403" spans="1:11" ht="24" x14ac:dyDescent="0.15">
      <c r="A403" s="14" t="s">
        <v>1505</v>
      </c>
      <c r="B403" s="14" t="s">
        <v>2249</v>
      </c>
      <c r="C403" s="14" t="s">
        <v>2250</v>
      </c>
      <c r="D403" s="16">
        <v>45800</v>
      </c>
      <c r="E403" s="16"/>
      <c r="F403" s="14" t="s">
        <v>2251</v>
      </c>
      <c r="G403" s="14" t="s">
        <v>3605</v>
      </c>
      <c r="H403" s="14" t="s">
        <v>2252</v>
      </c>
      <c r="I403" s="15">
        <v>300</v>
      </c>
      <c r="J403" s="77">
        <v>3</v>
      </c>
      <c r="K403" s="92"/>
    </row>
    <row r="404" spans="1:11" ht="24" x14ac:dyDescent="0.15">
      <c r="A404" s="14" t="s">
        <v>1505</v>
      </c>
      <c r="B404" s="14" t="s">
        <v>2253</v>
      </c>
      <c r="C404" s="14" t="s">
        <v>1519</v>
      </c>
      <c r="D404" s="16">
        <v>45800</v>
      </c>
      <c r="E404" s="16"/>
      <c r="F404" s="14" t="s">
        <v>2068</v>
      </c>
      <c r="G404" s="14" t="s">
        <v>3540</v>
      </c>
      <c r="H404" s="14" t="s">
        <v>1625</v>
      </c>
      <c r="I404" s="15">
        <v>400</v>
      </c>
      <c r="J404" s="77">
        <v>2</v>
      </c>
      <c r="K404" s="92"/>
    </row>
    <row r="405" spans="1:11" ht="24" x14ac:dyDescent="0.15">
      <c r="A405" s="14" t="s">
        <v>1505</v>
      </c>
      <c r="B405" s="14" t="s">
        <v>2254</v>
      </c>
      <c r="C405" s="14" t="s">
        <v>1604</v>
      </c>
      <c r="D405" s="16">
        <v>45800</v>
      </c>
      <c r="E405" s="16"/>
      <c r="F405" s="14" t="s">
        <v>1810</v>
      </c>
      <c r="G405" s="14" t="s">
        <v>3540</v>
      </c>
      <c r="H405" s="14" t="s">
        <v>1625</v>
      </c>
      <c r="I405" s="15">
        <v>400</v>
      </c>
      <c r="J405" s="77">
        <v>2</v>
      </c>
      <c r="K405" s="92"/>
    </row>
    <row r="406" spans="1:11" ht="24" x14ac:dyDescent="0.15">
      <c r="A406" s="14" t="s">
        <v>1505</v>
      </c>
      <c r="B406" s="14" t="s">
        <v>2255</v>
      </c>
      <c r="C406" s="14" t="s">
        <v>1581</v>
      </c>
      <c r="D406" s="16">
        <v>45800</v>
      </c>
      <c r="E406" s="16"/>
      <c r="F406" s="14" t="s">
        <v>2256</v>
      </c>
      <c r="G406" s="14"/>
      <c r="H406" s="14" t="s">
        <v>2257</v>
      </c>
      <c r="I406" s="15">
        <v>450</v>
      </c>
      <c r="J406" s="77">
        <v>3</v>
      </c>
      <c r="K406" s="92"/>
    </row>
    <row r="407" spans="1:11" ht="24" x14ac:dyDescent="0.15">
      <c r="A407" s="14" t="s">
        <v>1505</v>
      </c>
      <c r="B407" s="14" t="s">
        <v>2258</v>
      </c>
      <c r="C407" s="14" t="s">
        <v>2259</v>
      </c>
      <c r="D407" s="16">
        <v>45800</v>
      </c>
      <c r="E407" s="16"/>
      <c r="F407" s="14" t="s">
        <v>2260</v>
      </c>
      <c r="G407" s="14" t="s">
        <v>3606</v>
      </c>
      <c r="H407" s="14" t="s">
        <v>2261</v>
      </c>
      <c r="I407" s="15">
        <v>42.84</v>
      </c>
      <c r="J407" s="77">
        <v>2</v>
      </c>
      <c r="K407" s="92"/>
    </row>
    <row r="408" spans="1:11" ht="24" x14ac:dyDescent="0.15">
      <c r="A408" s="14" t="s">
        <v>1505</v>
      </c>
      <c r="B408" s="14" t="s">
        <v>2262</v>
      </c>
      <c r="C408" s="14" t="s">
        <v>2263</v>
      </c>
      <c r="D408" s="16">
        <v>45800</v>
      </c>
      <c r="E408" s="16"/>
      <c r="F408" s="14" t="s">
        <v>2264</v>
      </c>
      <c r="G408" s="14" t="s">
        <v>3509</v>
      </c>
      <c r="H408" s="14" t="s">
        <v>1517</v>
      </c>
      <c r="I408" s="15">
        <v>276.75</v>
      </c>
      <c r="J408" s="77">
        <v>4</v>
      </c>
      <c r="K408" s="92"/>
    </row>
    <row r="409" spans="1:11" ht="24" x14ac:dyDescent="0.15">
      <c r="A409" s="14" t="s">
        <v>1505</v>
      </c>
      <c r="B409" s="14" t="s">
        <v>3754</v>
      </c>
      <c r="C409" s="14" t="s">
        <v>2265</v>
      </c>
      <c r="D409" s="16">
        <v>45800</v>
      </c>
      <c r="E409" s="16"/>
      <c r="F409" s="14" t="s">
        <v>2266</v>
      </c>
      <c r="G409" s="14" t="s">
        <v>3509</v>
      </c>
      <c r="H409" s="14" t="s">
        <v>1517</v>
      </c>
      <c r="I409" s="15">
        <v>244.2</v>
      </c>
      <c r="J409" s="77">
        <v>4</v>
      </c>
      <c r="K409" s="92"/>
    </row>
    <row r="410" spans="1:11" ht="24" x14ac:dyDescent="0.15">
      <c r="A410" s="14" t="s">
        <v>1505</v>
      </c>
      <c r="B410" s="14" t="s">
        <v>2267</v>
      </c>
      <c r="C410" s="14" t="s">
        <v>2268</v>
      </c>
      <c r="D410" s="16">
        <v>45800</v>
      </c>
      <c r="E410" s="16"/>
      <c r="F410" s="14" t="s">
        <v>2269</v>
      </c>
      <c r="G410" s="14" t="s">
        <v>3607</v>
      </c>
      <c r="H410" s="14" t="s">
        <v>2270</v>
      </c>
      <c r="I410" s="15">
        <v>200</v>
      </c>
      <c r="J410" s="77">
        <v>3</v>
      </c>
      <c r="K410" s="92"/>
    </row>
    <row r="411" spans="1:11" ht="13" x14ac:dyDescent="0.15">
      <c r="A411" s="14" t="s">
        <v>1505</v>
      </c>
      <c r="B411" s="14" t="s">
        <v>2271</v>
      </c>
      <c r="C411" s="14" t="s">
        <v>2272</v>
      </c>
      <c r="D411" s="16">
        <v>45800</v>
      </c>
      <c r="E411" s="16"/>
      <c r="F411" s="14" t="s">
        <v>2273</v>
      </c>
      <c r="G411" s="14" t="s">
        <v>3608</v>
      </c>
      <c r="H411" s="14" t="s">
        <v>2274</v>
      </c>
      <c r="I411" s="15">
        <v>259.52999999999997</v>
      </c>
      <c r="J411" s="77">
        <v>4</v>
      </c>
      <c r="K411" s="92"/>
    </row>
    <row r="412" spans="1:11" ht="13" x14ac:dyDescent="0.15">
      <c r="A412" s="14" t="s">
        <v>1505</v>
      </c>
      <c r="B412" s="14" t="s">
        <v>2275</v>
      </c>
      <c r="C412" s="14" t="s">
        <v>2276</v>
      </c>
      <c r="D412" s="16">
        <v>45800</v>
      </c>
      <c r="E412" s="16"/>
      <c r="F412" s="14" t="s">
        <v>2277</v>
      </c>
      <c r="G412" s="14" t="s">
        <v>3609</v>
      </c>
      <c r="H412" s="14" t="s">
        <v>2278</v>
      </c>
      <c r="I412" s="15">
        <v>1406</v>
      </c>
      <c r="J412" s="77">
        <v>4</v>
      </c>
      <c r="K412" s="92"/>
    </row>
    <row r="413" spans="1:11" ht="13" x14ac:dyDescent="0.15">
      <c r="A413" s="14" t="s">
        <v>1505</v>
      </c>
      <c r="B413" s="14" t="s">
        <v>2279</v>
      </c>
      <c r="C413" s="14" t="s">
        <v>2280</v>
      </c>
      <c r="D413" s="16">
        <v>45800</v>
      </c>
      <c r="E413" s="16"/>
      <c r="F413" s="14" t="s">
        <v>2281</v>
      </c>
      <c r="G413" s="14" t="s">
        <v>3578</v>
      </c>
      <c r="H413" s="14" t="s">
        <v>1800</v>
      </c>
      <c r="I413" s="15">
        <v>864</v>
      </c>
      <c r="J413" s="77">
        <v>3</v>
      </c>
      <c r="K413" s="92"/>
    </row>
    <row r="414" spans="1:11" ht="24" x14ac:dyDescent="0.15">
      <c r="A414" s="14" t="s">
        <v>1505</v>
      </c>
      <c r="B414" s="14" t="s">
        <v>2282</v>
      </c>
      <c r="C414" s="14" t="s">
        <v>2109</v>
      </c>
      <c r="D414" s="16">
        <v>45761</v>
      </c>
      <c r="E414" s="16"/>
      <c r="F414" s="14" t="s">
        <v>2283</v>
      </c>
      <c r="G414" s="14" t="s">
        <v>3585</v>
      </c>
      <c r="H414" s="14" t="s">
        <v>1951</v>
      </c>
      <c r="I414" s="15">
        <v>5670</v>
      </c>
      <c r="J414" s="77">
        <v>3</v>
      </c>
      <c r="K414" s="92"/>
    </row>
    <row r="415" spans="1:11" ht="24" x14ac:dyDescent="0.15">
      <c r="A415" s="14" t="s">
        <v>1505</v>
      </c>
      <c r="B415" s="14" t="s">
        <v>2284</v>
      </c>
      <c r="C415" s="14" t="s">
        <v>2285</v>
      </c>
      <c r="D415" s="16">
        <v>45800</v>
      </c>
      <c r="E415" s="16"/>
      <c r="F415" s="14" t="s">
        <v>2286</v>
      </c>
      <c r="G415" s="14" t="s">
        <v>3585</v>
      </c>
      <c r="H415" s="14" t="s">
        <v>1951</v>
      </c>
      <c r="I415" s="15">
        <v>3228</v>
      </c>
      <c r="J415" s="77">
        <v>3</v>
      </c>
      <c r="K415" s="92"/>
    </row>
    <row r="416" spans="1:11" ht="24" x14ac:dyDescent="0.15">
      <c r="A416" s="14" t="s">
        <v>1505</v>
      </c>
      <c r="B416" s="14" t="s">
        <v>2287</v>
      </c>
      <c r="C416" s="14" t="s">
        <v>2288</v>
      </c>
      <c r="D416" s="16">
        <v>45805</v>
      </c>
      <c r="E416" s="16"/>
      <c r="F416" s="14" t="s">
        <v>2289</v>
      </c>
      <c r="G416" s="14" t="s">
        <v>3610</v>
      </c>
      <c r="H416" s="14" t="s">
        <v>2290</v>
      </c>
      <c r="I416" s="15">
        <v>335.47</v>
      </c>
      <c r="J416" s="77">
        <v>2</v>
      </c>
      <c r="K416" s="92"/>
    </row>
    <row r="417" spans="1:11" ht="24" x14ac:dyDescent="0.15">
      <c r="A417" s="14" t="s">
        <v>1505</v>
      </c>
      <c r="B417" s="14" t="s">
        <v>2291</v>
      </c>
      <c r="C417" s="14" t="s">
        <v>2292</v>
      </c>
      <c r="D417" s="16">
        <v>45805</v>
      </c>
      <c r="E417" s="16"/>
      <c r="F417" s="14" t="s">
        <v>2293</v>
      </c>
      <c r="G417" s="14" t="s">
        <v>3611</v>
      </c>
      <c r="H417" s="14" t="s">
        <v>2294</v>
      </c>
      <c r="I417" s="15">
        <v>283.39999999999998</v>
      </c>
      <c r="J417" s="77">
        <v>2</v>
      </c>
      <c r="K417" s="92"/>
    </row>
    <row r="418" spans="1:11" ht="24" x14ac:dyDescent="0.15">
      <c r="A418" s="14" t="s">
        <v>1505</v>
      </c>
      <c r="B418" s="14" t="s">
        <v>2295</v>
      </c>
      <c r="C418" s="14" t="s">
        <v>2296</v>
      </c>
      <c r="D418" s="16">
        <v>45805</v>
      </c>
      <c r="E418" s="16"/>
      <c r="F418" s="14" t="s">
        <v>2297</v>
      </c>
      <c r="G418" s="14" t="s">
        <v>3612</v>
      </c>
      <c r="H418" s="14" t="s">
        <v>2298</v>
      </c>
      <c r="I418" s="15">
        <v>170.6</v>
      </c>
      <c r="J418" s="77">
        <v>2</v>
      </c>
      <c r="K418" s="92"/>
    </row>
    <row r="419" spans="1:11" ht="24" x14ac:dyDescent="0.15">
      <c r="A419" s="14" t="s">
        <v>1505</v>
      </c>
      <c r="B419" s="14" t="s">
        <v>2299</v>
      </c>
      <c r="C419" s="14" t="s">
        <v>2300</v>
      </c>
      <c r="D419" s="16">
        <v>45805</v>
      </c>
      <c r="E419" s="16"/>
      <c r="F419" s="14" t="s">
        <v>2297</v>
      </c>
      <c r="G419" s="14" t="s">
        <v>3613</v>
      </c>
      <c r="H419" s="14" t="s">
        <v>2301</v>
      </c>
      <c r="I419" s="15">
        <v>252.9</v>
      </c>
      <c r="J419" s="77">
        <v>2</v>
      </c>
      <c r="K419" s="92"/>
    </row>
    <row r="420" spans="1:11" ht="24" x14ac:dyDescent="0.15">
      <c r="A420" s="14" t="s">
        <v>1505</v>
      </c>
      <c r="B420" s="14" t="s">
        <v>2302</v>
      </c>
      <c r="C420" s="14" t="s">
        <v>2303</v>
      </c>
      <c r="D420" s="16">
        <v>45805</v>
      </c>
      <c r="E420" s="16"/>
      <c r="F420" s="14" t="s">
        <v>2293</v>
      </c>
      <c r="G420" s="14" t="s">
        <v>3614</v>
      </c>
      <c r="H420" s="14" t="s">
        <v>2304</v>
      </c>
      <c r="I420" s="15">
        <v>319</v>
      </c>
      <c r="J420" s="77">
        <v>2</v>
      </c>
      <c r="K420" s="92"/>
    </row>
    <row r="421" spans="1:11" ht="24" x14ac:dyDescent="0.15">
      <c r="A421" s="14" t="s">
        <v>1505</v>
      </c>
      <c r="B421" s="14" t="s">
        <v>2305</v>
      </c>
      <c r="C421" s="14" t="s">
        <v>2306</v>
      </c>
      <c r="D421" s="16">
        <v>45805</v>
      </c>
      <c r="E421" s="16"/>
      <c r="F421" s="14" t="s">
        <v>2293</v>
      </c>
      <c r="G421" s="14" t="s">
        <v>3615</v>
      </c>
      <c r="H421" s="14" t="s">
        <v>2307</v>
      </c>
      <c r="I421" s="15">
        <v>292</v>
      </c>
      <c r="J421" s="77">
        <v>2</v>
      </c>
      <c r="K421" s="92"/>
    </row>
    <row r="422" spans="1:11" ht="24" x14ac:dyDescent="0.15">
      <c r="A422" s="14" t="s">
        <v>1505</v>
      </c>
      <c r="B422" s="14" t="s">
        <v>2308</v>
      </c>
      <c r="C422" s="14" t="s">
        <v>2309</v>
      </c>
      <c r="D422" s="16">
        <v>45805</v>
      </c>
      <c r="E422" s="16"/>
      <c r="F422" s="14" t="s">
        <v>2293</v>
      </c>
      <c r="G422" s="14" t="s">
        <v>3616</v>
      </c>
      <c r="H422" s="14" t="s">
        <v>2310</v>
      </c>
      <c r="I422" s="15">
        <v>340.6</v>
      </c>
      <c r="J422" s="77">
        <v>2</v>
      </c>
      <c r="K422" s="92"/>
    </row>
    <row r="423" spans="1:11" ht="24" x14ac:dyDescent="0.15">
      <c r="A423" s="14" t="s">
        <v>1505</v>
      </c>
      <c r="B423" s="14" t="s">
        <v>2311</v>
      </c>
      <c r="C423" s="14" t="s">
        <v>2312</v>
      </c>
      <c r="D423" s="16">
        <v>45805</v>
      </c>
      <c r="E423" s="16"/>
      <c r="F423" s="14" t="s">
        <v>2313</v>
      </c>
      <c r="G423" s="14" t="s">
        <v>3568</v>
      </c>
      <c r="H423" s="14" t="s">
        <v>2314</v>
      </c>
      <c r="I423" s="15">
        <v>244.39</v>
      </c>
      <c r="J423" s="77">
        <v>2</v>
      </c>
      <c r="K423" s="92"/>
    </row>
    <row r="424" spans="1:11" ht="24" x14ac:dyDescent="0.15">
      <c r="A424" s="14" t="s">
        <v>1505</v>
      </c>
      <c r="B424" s="14" t="s">
        <v>2315</v>
      </c>
      <c r="C424" s="14" t="s">
        <v>2316</v>
      </c>
      <c r="D424" s="16">
        <v>45805</v>
      </c>
      <c r="E424" s="16"/>
      <c r="F424" s="14" t="s">
        <v>2317</v>
      </c>
      <c r="G424" s="14" t="s">
        <v>3617</v>
      </c>
      <c r="H424" s="14" t="s">
        <v>2318</v>
      </c>
      <c r="I424" s="15">
        <v>443.28</v>
      </c>
      <c r="J424" s="77">
        <v>2</v>
      </c>
      <c r="K424" s="92"/>
    </row>
    <row r="425" spans="1:11" ht="24" x14ac:dyDescent="0.15">
      <c r="A425" s="14" t="s">
        <v>1505</v>
      </c>
      <c r="B425" s="14" t="s">
        <v>2319</v>
      </c>
      <c r="C425" s="14" t="s">
        <v>2320</v>
      </c>
      <c r="D425" s="16">
        <v>45805</v>
      </c>
      <c r="E425" s="16"/>
      <c r="F425" s="14" t="s">
        <v>2313</v>
      </c>
      <c r="G425" s="14" t="s">
        <v>3618</v>
      </c>
      <c r="H425" s="14" t="s">
        <v>2321</v>
      </c>
      <c r="I425" s="15">
        <v>228.7</v>
      </c>
      <c r="J425" s="77">
        <v>2</v>
      </c>
      <c r="K425" s="92"/>
    </row>
    <row r="426" spans="1:11" ht="24" x14ac:dyDescent="0.15">
      <c r="A426" s="14" t="s">
        <v>1505</v>
      </c>
      <c r="B426" s="14" t="s">
        <v>2322</v>
      </c>
      <c r="C426" s="14" t="s">
        <v>2323</v>
      </c>
      <c r="D426" s="16">
        <v>45805</v>
      </c>
      <c r="E426" s="16"/>
      <c r="F426" s="14" t="s">
        <v>2313</v>
      </c>
      <c r="G426" s="14" t="s">
        <v>3619</v>
      </c>
      <c r="H426" s="14" t="s">
        <v>2324</v>
      </c>
      <c r="I426" s="15">
        <v>208.2</v>
      </c>
      <c r="J426" s="77">
        <v>2</v>
      </c>
      <c r="K426" s="92"/>
    </row>
    <row r="427" spans="1:11" ht="24" x14ac:dyDescent="0.15">
      <c r="A427" s="14" t="s">
        <v>1505</v>
      </c>
      <c r="B427" s="14" t="s">
        <v>2325</v>
      </c>
      <c r="C427" s="14" t="s">
        <v>2326</v>
      </c>
      <c r="D427" s="16">
        <v>45805</v>
      </c>
      <c r="E427" s="16"/>
      <c r="F427" s="14" t="s">
        <v>2313</v>
      </c>
      <c r="G427" s="14" t="s">
        <v>3536</v>
      </c>
      <c r="H427" s="14" t="s">
        <v>1611</v>
      </c>
      <c r="I427" s="15">
        <v>188.4</v>
      </c>
      <c r="J427" s="77">
        <v>2</v>
      </c>
      <c r="K427" s="92"/>
    </row>
    <row r="428" spans="1:11" ht="24" x14ac:dyDescent="0.15">
      <c r="A428" s="14" t="s">
        <v>1505</v>
      </c>
      <c r="B428" s="14" t="s">
        <v>2327</v>
      </c>
      <c r="C428" s="14" t="s">
        <v>2292</v>
      </c>
      <c r="D428" s="16">
        <v>45805</v>
      </c>
      <c r="E428" s="16"/>
      <c r="F428" s="14" t="s">
        <v>2313</v>
      </c>
      <c r="G428" s="14" t="s">
        <v>3620</v>
      </c>
      <c r="H428" s="14" t="s">
        <v>2328</v>
      </c>
      <c r="I428" s="15">
        <v>223.5</v>
      </c>
      <c r="J428" s="77">
        <v>2</v>
      </c>
      <c r="K428" s="92"/>
    </row>
    <row r="429" spans="1:11" ht="24" x14ac:dyDescent="0.15">
      <c r="A429" s="14" t="s">
        <v>1505</v>
      </c>
      <c r="B429" s="14" t="s">
        <v>2329</v>
      </c>
      <c r="C429" s="14" t="s">
        <v>1989</v>
      </c>
      <c r="D429" s="16">
        <v>45805</v>
      </c>
      <c r="E429" s="16"/>
      <c r="F429" s="14" t="s">
        <v>2330</v>
      </c>
      <c r="G429" s="14" t="s">
        <v>3601</v>
      </c>
      <c r="H429" s="14" t="s">
        <v>2159</v>
      </c>
      <c r="I429" s="15">
        <v>167.6</v>
      </c>
      <c r="J429" s="77">
        <v>2</v>
      </c>
      <c r="K429" s="92"/>
    </row>
    <row r="430" spans="1:11" ht="13" x14ac:dyDescent="0.15">
      <c r="A430" s="14" t="s">
        <v>1505</v>
      </c>
      <c r="B430" s="14" t="s">
        <v>2331</v>
      </c>
      <c r="C430" s="14" t="s">
        <v>2332</v>
      </c>
      <c r="D430" s="16">
        <v>45798</v>
      </c>
      <c r="E430" s="16"/>
      <c r="F430" s="14" t="s">
        <v>2333</v>
      </c>
      <c r="G430" s="14" t="s">
        <v>3621</v>
      </c>
      <c r="H430" s="14" t="s">
        <v>2334</v>
      </c>
      <c r="I430" s="15">
        <v>499</v>
      </c>
      <c r="J430" s="77">
        <v>3</v>
      </c>
      <c r="K430" s="92"/>
    </row>
    <row r="431" spans="1:11" ht="24" x14ac:dyDescent="0.15">
      <c r="A431" s="14" t="s">
        <v>1505</v>
      </c>
      <c r="B431" s="14" t="s">
        <v>2335</v>
      </c>
      <c r="C431" s="14" t="s">
        <v>2336</v>
      </c>
      <c r="D431" s="16">
        <v>45804</v>
      </c>
      <c r="E431" s="16"/>
      <c r="F431" s="14" t="s">
        <v>2337</v>
      </c>
      <c r="G431" s="14"/>
      <c r="H431" s="14" t="s">
        <v>2338</v>
      </c>
      <c r="I431" s="15">
        <v>157.15</v>
      </c>
      <c r="J431" s="77">
        <v>3</v>
      </c>
      <c r="K431" s="92"/>
    </row>
    <row r="432" spans="1:11" ht="24" x14ac:dyDescent="0.15">
      <c r="A432" s="14" t="s">
        <v>1505</v>
      </c>
      <c r="B432" s="14" t="s">
        <v>2339</v>
      </c>
      <c r="C432" s="14" t="s">
        <v>2340</v>
      </c>
      <c r="D432" s="16">
        <v>45805</v>
      </c>
      <c r="E432" s="16"/>
      <c r="F432" s="14" t="s">
        <v>2341</v>
      </c>
      <c r="G432" s="14" t="s">
        <v>3581</v>
      </c>
      <c r="H432" s="14" t="s">
        <v>1820</v>
      </c>
      <c r="I432" s="15">
        <v>2527.04</v>
      </c>
      <c r="J432" s="77">
        <v>3</v>
      </c>
      <c r="K432" s="92"/>
    </row>
    <row r="433" spans="1:11" ht="24" x14ac:dyDescent="0.15">
      <c r="A433" s="14" t="s">
        <v>1505</v>
      </c>
      <c r="B433" s="14" t="s">
        <v>2342</v>
      </c>
      <c r="C433" s="14" t="s">
        <v>1657</v>
      </c>
      <c r="D433" s="16">
        <v>45805</v>
      </c>
      <c r="E433" s="16"/>
      <c r="F433" s="14" t="s">
        <v>2068</v>
      </c>
      <c r="G433" s="14" t="s">
        <v>3515</v>
      </c>
      <c r="H433" s="14" t="s">
        <v>1539</v>
      </c>
      <c r="I433" s="15">
        <v>400</v>
      </c>
      <c r="J433" s="77">
        <v>2</v>
      </c>
      <c r="K433" s="92"/>
    </row>
    <row r="434" spans="1:11" ht="13" x14ac:dyDescent="0.15">
      <c r="A434" s="14" t="s">
        <v>1505</v>
      </c>
      <c r="B434" s="14" t="s">
        <v>2343</v>
      </c>
      <c r="C434" s="14" t="s">
        <v>2344</v>
      </c>
      <c r="D434" s="16">
        <v>45798</v>
      </c>
      <c r="E434" s="16"/>
      <c r="F434" s="14" t="s">
        <v>2345</v>
      </c>
      <c r="G434" s="14" t="s">
        <v>3622</v>
      </c>
      <c r="H434" s="14" t="s">
        <v>2346</v>
      </c>
      <c r="I434" s="15">
        <v>173.86</v>
      </c>
      <c r="J434" s="77">
        <v>3</v>
      </c>
      <c r="K434" s="92"/>
    </row>
    <row r="435" spans="1:11" ht="48" x14ac:dyDescent="0.15">
      <c r="A435" s="14" t="s">
        <v>1505</v>
      </c>
      <c r="B435" s="14" t="s">
        <v>2347</v>
      </c>
      <c r="C435" s="14" t="s">
        <v>3790</v>
      </c>
      <c r="D435" s="16">
        <v>45783</v>
      </c>
      <c r="E435" s="16"/>
      <c r="F435" s="14" t="s">
        <v>2348</v>
      </c>
      <c r="G435" s="14"/>
      <c r="H435" s="14" t="s">
        <v>1633</v>
      </c>
      <c r="I435" s="15">
        <v>387.6</v>
      </c>
      <c r="J435" s="77">
        <v>3</v>
      </c>
      <c r="K435" s="92"/>
    </row>
    <row r="436" spans="1:11" ht="36" x14ac:dyDescent="0.15">
      <c r="A436" s="14" t="s">
        <v>1505</v>
      </c>
      <c r="B436" s="14" t="s">
        <v>2347</v>
      </c>
      <c r="C436" s="14" t="s">
        <v>3791</v>
      </c>
      <c r="D436" s="16">
        <v>45783</v>
      </c>
      <c r="E436" s="16"/>
      <c r="F436" s="14" t="s">
        <v>2349</v>
      </c>
      <c r="G436" s="14"/>
      <c r="H436" s="14" t="s">
        <v>1599</v>
      </c>
      <c r="I436" s="15">
        <v>289.29000000000002</v>
      </c>
      <c r="J436" s="77">
        <v>2</v>
      </c>
      <c r="K436" s="92"/>
    </row>
    <row r="437" spans="1:11" ht="24" x14ac:dyDescent="0.15">
      <c r="A437" s="14" t="s">
        <v>1505</v>
      </c>
      <c r="B437" s="14" t="s">
        <v>2347</v>
      </c>
      <c r="C437" s="14" t="s">
        <v>3792</v>
      </c>
      <c r="D437" s="16">
        <v>45790</v>
      </c>
      <c r="E437" s="16"/>
      <c r="F437" s="14" t="s">
        <v>2350</v>
      </c>
      <c r="G437" s="14"/>
      <c r="H437" s="14" t="s">
        <v>1564</v>
      </c>
      <c r="I437" s="15">
        <v>1499.36</v>
      </c>
      <c r="J437" s="77">
        <v>3</v>
      </c>
      <c r="K437" s="92"/>
    </row>
    <row r="438" spans="1:11" ht="48" x14ac:dyDescent="0.15">
      <c r="A438" s="14" t="s">
        <v>1505</v>
      </c>
      <c r="B438" s="14" t="s">
        <v>2347</v>
      </c>
      <c r="C438" s="14" t="s">
        <v>3793</v>
      </c>
      <c r="D438" s="16">
        <v>45791</v>
      </c>
      <c r="E438" s="16"/>
      <c r="F438" s="14" t="s">
        <v>2351</v>
      </c>
      <c r="G438" s="14"/>
      <c r="H438" s="14" t="s">
        <v>1564</v>
      </c>
      <c r="I438" s="15">
        <v>780.04</v>
      </c>
      <c r="J438" s="77">
        <v>2</v>
      </c>
      <c r="K438" s="92"/>
    </row>
    <row r="439" spans="1:11" ht="24" x14ac:dyDescent="0.15">
      <c r="A439" s="14" t="s">
        <v>1505</v>
      </c>
      <c r="B439" s="14" t="s">
        <v>2347</v>
      </c>
      <c r="C439" s="14" t="s">
        <v>3793</v>
      </c>
      <c r="D439" s="16">
        <v>45792</v>
      </c>
      <c r="E439" s="16"/>
      <c r="F439" s="14" t="s">
        <v>2352</v>
      </c>
      <c r="G439" s="14"/>
      <c r="H439" s="14" t="s">
        <v>2353</v>
      </c>
      <c r="I439" s="15">
        <v>220</v>
      </c>
      <c r="J439" s="77">
        <v>3</v>
      </c>
      <c r="K439" s="92"/>
    </row>
    <row r="440" spans="1:11" ht="13" x14ac:dyDescent="0.15">
      <c r="A440" s="14" t="s">
        <v>1505</v>
      </c>
      <c r="B440" s="14" t="s">
        <v>2347</v>
      </c>
      <c r="C440" s="14" t="s">
        <v>3794</v>
      </c>
      <c r="D440" s="16">
        <v>45808</v>
      </c>
      <c r="E440" s="16"/>
      <c r="F440" s="14" t="s">
        <v>2354</v>
      </c>
      <c r="G440" s="14"/>
      <c r="H440" s="14" t="s">
        <v>2022</v>
      </c>
      <c r="I440" s="15">
        <v>12175.1</v>
      </c>
      <c r="J440" s="77">
        <v>4</v>
      </c>
      <c r="K440" s="92"/>
    </row>
    <row r="441" spans="1:11" ht="13" x14ac:dyDescent="0.15">
      <c r="A441" s="14" t="s">
        <v>1505</v>
      </c>
      <c r="B441" s="14" t="s">
        <v>2347</v>
      </c>
      <c r="C441" s="14" t="s">
        <v>1519</v>
      </c>
      <c r="D441" s="16">
        <v>45808</v>
      </c>
      <c r="E441" s="16"/>
      <c r="F441" s="14" t="s">
        <v>2355</v>
      </c>
      <c r="G441" s="14"/>
      <c r="H441" s="14" t="s">
        <v>2026</v>
      </c>
      <c r="I441" s="15">
        <v>1867.06</v>
      </c>
      <c r="J441" s="77">
        <v>2</v>
      </c>
      <c r="K441" s="92"/>
    </row>
    <row r="442" spans="1:11" ht="13" x14ac:dyDescent="0.15">
      <c r="A442" s="14" t="s">
        <v>1505</v>
      </c>
      <c r="B442" s="14" t="s">
        <v>2347</v>
      </c>
      <c r="C442" s="14" t="s">
        <v>1519</v>
      </c>
      <c r="D442" s="16">
        <v>45808</v>
      </c>
      <c r="E442" s="16"/>
      <c r="F442" s="14" t="s">
        <v>2356</v>
      </c>
      <c r="G442" s="14"/>
      <c r="H442" s="14" t="s">
        <v>1736</v>
      </c>
      <c r="I442" s="15">
        <v>316.54000000000002</v>
      </c>
      <c r="J442" s="77">
        <v>2</v>
      </c>
      <c r="K442" s="92"/>
    </row>
    <row r="443" spans="1:11" ht="13" x14ac:dyDescent="0.15">
      <c r="A443" s="14" t="s">
        <v>1505</v>
      </c>
      <c r="B443" s="14" t="s">
        <v>2347</v>
      </c>
      <c r="C443" s="14" t="s">
        <v>1519</v>
      </c>
      <c r="D443" s="16">
        <v>45808</v>
      </c>
      <c r="E443" s="16"/>
      <c r="F443" s="14" t="s">
        <v>2357</v>
      </c>
      <c r="G443" s="14"/>
      <c r="H443" s="14" t="s">
        <v>2029</v>
      </c>
      <c r="I443" s="15">
        <v>2260.9299999999998</v>
      </c>
      <c r="J443" s="77">
        <v>2</v>
      </c>
      <c r="K443" s="92"/>
    </row>
    <row r="444" spans="1:11" ht="24" x14ac:dyDescent="0.15">
      <c r="A444" s="14" t="s">
        <v>1505</v>
      </c>
      <c r="B444" s="14" t="s">
        <v>2347</v>
      </c>
      <c r="C444" s="14" t="s">
        <v>1827</v>
      </c>
      <c r="D444" s="16">
        <v>45798</v>
      </c>
      <c r="E444" s="16"/>
      <c r="F444" s="14" t="s">
        <v>2358</v>
      </c>
      <c r="G444" s="14"/>
      <c r="H444" s="14" t="s">
        <v>2359</v>
      </c>
      <c r="I444" s="15">
        <v>500</v>
      </c>
      <c r="J444" s="77">
        <v>3</v>
      </c>
      <c r="K444" s="92"/>
    </row>
    <row r="445" spans="1:11" ht="36" x14ac:dyDescent="0.15">
      <c r="A445" s="14" t="s">
        <v>1505</v>
      </c>
      <c r="B445" s="14" t="s">
        <v>2360</v>
      </c>
      <c r="C445" s="14" t="s">
        <v>3755</v>
      </c>
      <c r="D445" s="16">
        <v>45814</v>
      </c>
      <c r="E445" s="16"/>
      <c r="F445" s="14" t="s">
        <v>2361</v>
      </c>
      <c r="G445" s="14" t="s">
        <v>3509</v>
      </c>
      <c r="H445" s="14" t="s">
        <v>1517</v>
      </c>
      <c r="I445" s="15">
        <v>6044.99</v>
      </c>
      <c r="J445" s="77">
        <v>4</v>
      </c>
      <c r="K445" s="92"/>
    </row>
    <row r="446" spans="1:11" ht="13" x14ac:dyDescent="0.15">
      <c r="A446" s="14" t="s">
        <v>1505</v>
      </c>
      <c r="B446" s="14" t="s">
        <v>2362</v>
      </c>
      <c r="C446" s="14" t="s">
        <v>2363</v>
      </c>
      <c r="D446" s="16">
        <v>45814</v>
      </c>
      <c r="E446" s="16"/>
      <c r="F446" s="14" t="s">
        <v>2364</v>
      </c>
      <c r="G446" s="14" t="s">
        <v>3573</v>
      </c>
      <c r="H446" s="14" t="s">
        <v>1766</v>
      </c>
      <c r="I446" s="15">
        <v>850</v>
      </c>
      <c r="J446" s="77">
        <v>2</v>
      </c>
      <c r="K446" s="92"/>
    </row>
    <row r="447" spans="1:11" ht="24" x14ac:dyDescent="0.15">
      <c r="A447" s="14" t="s">
        <v>1505</v>
      </c>
      <c r="B447" s="14" t="s">
        <v>2365</v>
      </c>
      <c r="C447" s="14" t="s">
        <v>2316</v>
      </c>
      <c r="D447" s="16">
        <v>45814</v>
      </c>
      <c r="E447" s="16"/>
      <c r="F447" s="14" t="s">
        <v>2113</v>
      </c>
      <c r="G447" s="14" t="s">
        <v>3572</v>
      </c>
      <c r="H447" s="14" t="s">
        <v>1762</v>
      </c>
      <c r="I447" s="15">
        <v>800</v>
      </c>
      <c r="J447" s="77">
        <v>2</v>
      </c>
      <c r="K447" s="92"/>
    </row>
    <row r="448" spans="1:11" ht="13" x14ac:dyDescent="0.15">
      <c r="A448" s="14" t="s">
        <v>1505</v>
      </c>
      <c r="B448" s="14" t="s">
        <v>2366</v>
      </c>
      <c r="C448" s="14" t="s">
        <v>2367</v>
      </c>
      <c r="D448" s="16">
        <v>45814</v>
      </c>
      <c r="E448" s="16"/>
      <c r="F448" s="14" t="s">
        <v>2368</v>
      </c>
      <c r="G448" s="14" t="s">
        <v>3608</v>
      </c>
      <c r="H448" s="14" t="s">
        <v>2274</v>
      </c>
      <c r="I448" s="15">
        <v>97.17</v>
      </c>
      <c r="J448" s="77">
        <v>4</v>
      </c>
      <c r="K448" s="92"/>
    </row>
    <row r="449" spans="1:11" ht="24" x14ac:dyDescent="0.15">
      <c r="A449" s="14" t="s">
        <v>1505</v>
      </c>
      <c r="B449" s="14" t="s">
        <v>2369</v>
      </c>
      <c r="C449" s="14" t="s">
        <v>1627</v>
      </c>
      <c r="D449" s="16">
        <v>45814</v>
      </c>
      <c r="E449" s="16"/>
      <c r="F449" s="14" t="s">
        <v>1810</v>
      </c>
      <c r="G449" s="14" t="s">
        <v>3561</v>
      </c>
      <c r="H449" s="14" t="s">
        <v>1689</v>
      </c>
      <c r="I449" s="15">
        <v>400</v>
      </c>
      <c r="J449" s="77">
        <v>2</v>
      </c>
      <c r="K449" s="92"/>
    </row>
    <row r="450" spans="1:11" ht="24" x14ac:dyDescent="0.15">
      <c r="A450" s="14" t="s">
        <v>1505</v>
      </c>
      <c r="B450" s="14" t="s">
        <v>2370</v>
      </c>
      <c r="C450" s="14" t="s">
        <v>1686</v>
      </c>
      <c r="D450" s="16">
        <v>45814</v>
      </c>
      <c r="E450" s="16"/>
      <c r="F450" s="14" t="s">
        <v>2068</v>
      </c>
      <c r="G450" s="14" t="s">
        <v>3561</v>
      </c>
      <c r="H450" s="14" t="s">
        <v>1689</v>
      </c>
      <c r="I450" s="15">
        <v>400</v>
      </c>
      <c r="J450" s="77">
        <v>2</v>
      </c>
      <c r="K450" s="92"/>
    </row>
    <row r="451" spans="1:11" ht="24" x14ac:dyDescent="0.15">
      <c r="A451" s="14" t="s">
        <v>1505</v>
      </c>
      <c r="B451" s="14" t="s">
        <v>2371</v>
      </c>
      <c r="C451" s="14" t="s">
        <v>1657</v>
      </c>
      <c r="D451" s="16">
        <v>45814</v>
      </c>
      <c r="E451" s="16"/>
      <c r="F451" s="14" t="s">
        <v>2113</v>
      </c>
      <c r="G451" s="14" t="s">
        <v>3576</v>
      </c>
      <c r="H451" s="14" t="s">
        <v>1509</v>
      </c>
      <c r="I451" s="15">
        <v>800</v>
      </c>
      <c r="J451" s="77">
        <v>2</v>
      </c>
      <c r="K451" s="92"/>
    </row>
    <row r="452" spans="1:11" ht="24" x14ac:dyDescent="0.15">
      <c r="A452" s="14" t="s">
        <v>1505</v>
      </c>
      <c r="B452" s="14" t="s">
        <v>2372</v>
      </c>
      <c r="C452" s="14" t="s">
        <v>2373</v>
      </c>
      <c r="D452" s="16">
        <v>45814</v>
      </c>
      <c r="E452" s="16"/>
      <c r="F452" s="14" t="s">
        <v>3756</v>
      </c>
      <c r="G452" s="14" t="s">
        <v>3566</v>
      </c>
      <c r="H452" s="14" t="s">
        <v>1709</v>
      </c>
      <c r="I452" s="15">
        <v>1000</v>
      </c>
      <c r="J452" s="77">
        <v>2</v>
      </c>
      <c r="K452" s="92"/>
    </row>
    <row r="453" spans="1:11" ht="24" x14ac:dyDescent="0.15">
      <c r="A453" s="14" t="s">
        <v>1505</v>
      </c>
      <c r="B453" s="14" t="s">
        <v>2374</v>
      </c>
      <c r="C453" s="14" t="s">
        <v>1823</v>
      </c>
      <c r="D453" s="16">
        <v>45758</v>
      </c>
      <c r="E453" s="16"/>
      <c r="F453" s="14" t="s">
        <v>2375</v>
      </c>
      <c r="G453" s="14" t="s">
        <v>3585</v>
      </c>
      <c r="H453" s="14" t="s">
        <v>1951</v>
      </c>
      <c r="I453" s="15">
        <v>5750</v>
      </c>
      <c r="J453" s="77">
        <v>3</v>
      </c>
      <c r="K453" s="92"/>
    </row>
    <row r="454" spans="1:11" ht="24" x14ac:dyDescent="0.15">
      <c r="A454" s="14" t="s">
        <v>1505</v>
      </c>
      <c r="B454" s="14" t="s">
        <v>2376</v>
      </c>
      <c r="C454" s="14" t="s">
        <v>2377</v>
      </c>
      <c r="D454" s="16">
        <v>45814</v>
      </c>
      <c r="E454" s="16"/>
      <c r="F454" s="14" t="s">
        <v>2378</v>
      </c>
      <c r="G454" s="14" t="s">
        <v>3585</v>
      </c>
      <c r="H454" s="14" t="s">
        <v>1951</v>
      </c>
      <c r="I454" s="15">
        <v>1159</v>
      </c>
      <c r="J454" s="77">
        <v>3</v>
      </c>
      <c r="K454" s="92"/>
    </row>
    <row r="455" spans="1:11" ht="13" x14ac:dyDescent="0.15">
      <c r="A455" s="14" t="s">
        <v>1505</v>
      </c>
      <c r="B455" s="14" t="s">
        <v>2379</v>
      </c>
      <c r="C455" s="14" t="s">
        <v>2380</v>
      </c>
      <c r="D455" s="16">
        <v>45814</v>
      </c>
      <c r="E455" s="16"/>
      <c r="F455" s="14" t="s">
        <v>2381</v>
      </c>
      <c r="G455" s="14" t="s">
        <v>3569</v>
      </c>
      <c r="H455" s="14" t="s">
        <v>1727</v>
      </c>
      <c r="I455" s="15">
        <v>22.9</v>
      </c>
      <c r="J455" s="77">
        <v>4</v>
      </c>
      <c r="K455" s="92"/>
    </row>
    <row r="456" spans="1:11" ht="24" x14ac:dyDescent="0.15">
      <c r="A456" s="14" t="s">
        <v>1505</v>
      </c>
      <c r="B456" s="14" t="s">
        <v>2382</v>
      </c>
      <c r="C456" s="14" t="s">
        <v>2383</v>
      </c>
      <c r="D456" s="16">
        <v>45814</v>
      </c>
      <c r="E456" s="16"/>
      <c r="F456" s="14" t="s">
        <v>2089</v>
      </c>
      <c r="G456" s="14" t="s">
        <v>3558</v>
      </c>
      <c r="H456" s="14" t="s">
        <v>1682</v>
      </c>
      <c r="I456" s="15">
        <v>400</v>
      </c>
      <c r="J456" s="77">
        <v>2</v>
      </c>
      <c r="K456" s="92"/>
    </row>
    <row r="457" spans="1:11" ht="24" x14ac:dyDescent="0.15">
      <c r="A457" s="14" t="s">
        <v>1505</v>
      </c>
      <c r="B457" s="14" t="s">
        <v>2384</v>
      </c>
      <c r="C457" s="14" t="s">
        <v>2385</v>
      </c>
      <c r="D457" s="16">
        <v>45814</v>
      </c>
      <c r="E457" s="16"/>
      <c r="F457" s="14" t="s">
        <v>2386</v>
      </c>
      <c r="G457" s="14" t="s">
        <v>3623</v>
      </c>
      <c r="H457" s="14" t="s">
        <v>2387</v>
      </c>
      <c r="I457" s="15">
        <v>274.3</v>
      </c>
      <c r="J457" s="77">
        <v>2</v>
      </c>
      <c r="K457" s="92"/>
    </row>
    <row r="458" spans="1:11" ht="24" x14ac:dyDescent="0.15">
      <c r="A458" s="14" t="s">
        <v>1505</v>
      </c>
      <c r="B458" s="14" t="s">
        <v>2388</v>
      </c>
      <c r="C458" s="14" t="s">
        <v>2389</v>
      </c>
      <c r="D458" s="16">
        <v>45814</v>
      </c>
      <c r="E458" s="16"/>
      <c r="F458" s="14" t="s">
        <v>2390</v>
      </c>
      <c r="G458" s="14" t="s">
        <v>3624</v>
      </c>
      <c r="H458" s="14" t="s">
        <v>2391</v>
      </c>
      <c r="I458" s="15">
        <v>149.4</v>
      </c>
      <c r="J458" s="77">
        <v>2</v>
      </c>
      <c r="K458" s="92"/>
    </row>
    <row r="459" spans="1:11" ht="24" x14ac:dyDescent="0.15">
      <c r="A459" s="14" t="s">
        <v>1505</v>
      </c>
      <c r="B459" s="14" t="s">
        <v>2392</v>
      </c>
      <c r="C459" s="14" t="s">
        <v>2393</v>
      </c>
      <c r="D459" s="16">
        <v>45814</v>
      </c>
      <c r="E459" s="16"/>
      <c r="F459" s="14" t="s">
        <v>2394</v>
      </c>
      <c r="G459" s="14" t="s">
        <v>3625</v>
      </c>
      <c r="H459" s="14" t="s">
        <v>2395</v>
      </c>
      <c r="I459" s="15">
        <v>240.6</v>
      </c>
      <c r="J459" s="77">
        <v>2</v>
      </c>
      <c r="K459" s="92"/>
    </row>
    <row r="460" spans="1:11" ht="24" x14ac:dyDescent="0.15">
      <c r="A460" s="14" t="s">
        <v>1505</v>
      </c>
      <c r="B460" s="14" t="s">
        <v>2396</v>
      </c>
      <c r="C460" s="14" t="s">
        <v>2288</v>
      </c>
      <c r="D460" s="16">
        <v>45814</v>
      </c>
      <c r="E460" s="16"/>
      <c r="F460" s="14" t="s">
        <v>2397</v>
      </c>
      <c r="G460" s="14" t="s">
        <v>3568</v>
      </c>
      <c r="H460" s="14" t="s">
        <v>2314</v>
      </c>
      <c r="I460" s="15">
        <v>251.59</v>
      </c>
      <c r="J460" s="77">
        <v>2</v>
      </c>
      <c r="K460" s="92"/>
    </row>
    <row r="461" spans="1:11" ht="24" x14ac:dyDescent="0.15">
      <c r="A461" s="14" t="s">
        <v>1505</v>
      </c>
      <c r="B461" s="14" t="s">
        <v>2398</v>
      </c>
      <c r="C461" s="14" t="s">
        <v>2399</v>
      </c>
      <c r="D461" s="16">
        <v>45814</v>
      </c>
      <c r="E461" s="16"/>
      <c r="F461" s="14" t="s">
        <v>2400</v>
      </c>
      <c r="G461" s="14" t="s">
        <v>3626</v>
      </c>
      <c r="H461" s="14" t="s">
        <v>2401</v>
      </c>
      <c r="I461" s="15">
        <v>810.03</v>
      </c>
      <c r="J461" s="77">
        <v>2</v>
      </c>
      <c r="K461" s="92"/>
    </row>
    <row r="462" spans="1:11" ht="24" x14ac:dyDescent="0.15">
      <c r="A462" s="14" t="s">
        <v>1505</v>
      </c>
      <c r="B462" s="14" t="s">
        <v>2402</v>
      </c>
      <c r="C462" s="14" t="s">
        <v>2403</v>
      </c>
      <c r="D462" s="16">
        <v>45814</v>
      </c>
      <c r="E462" s="16"/>
      <c r="F462" s="14" t="s">
        <v>2404</v>
      </c>
      <c r="G462" s="14" t="s">
        <v>3627</v>
      </c>
      <c r="H462" s="14" t="s">
        <v>2405</v>
      </c>
      <c r="I462" s="15">
        <v>236.16</v>
      </c>
      <c r="J462" s="77">
        <v>4</v>
      </c>
      <c r="K462" s="92"/>
    </row>
    <row r="463" spans="1:11" ht="24" x14ac:dyDescent="0.15">
      <c r="A463" s="14" t="s">
        <v>1505</v>
      </c>
      <c r="B463" s="14" t="s">
        <v>2406</v>
      </c>
      <c r="C463" s="14" t="s">
        <v>2407</v>
      </c>
      <c r="D463" s="16">
        <v>45814</v>
      </c>
      <c r="E463" s="16"/>
      <c r="F463" s="14" t="s">
        <v>2408</v>
      </c>
      <c r="G463" s="14" t="s">
        <v>3619</v>
      </c>
      <c r="H463" s="14" t="s">
        <v>2324</v>
      </c>
      <c r="I463" s="15">
        <v>192.8</v>
      </c>
      <c r="J463" s="77">
        <v>2</v>
      </c>
      <c r="K463" s="92"/>
    </row>
    <row r="464" spans="1:11" ht="24" x14ac:dyDescent="0.15">
      <c r="A464" s="14" t="s">
        <v>1505</v>
      </c>
      <c r="B464" s="14" t="s">
        <v>2409</v>
      </c>
      <c r="C464" s="14" t="s">
        <v>2410</v>
      </c>
      <c r="D464" s="16">
        <v>45814</v>
      </c>
      <c r="E464" s="16"/>
      <c r="F464" s="14" t="s">
        <v>2408</v>
      </c>
      <c r="G464" s="14" t="s">
        <v>3628</v>
      </c>
      <c r="H464" s="14" t="s">
        <v>2411</v>
      </c>
      <c r="I464" s="15">
        <v>117.6</v>
      </c>
      <c r="J464" s="77">
        <v>2</v>
      </c>
      <c r="K464" s="92"/>
    </row>
    <row r="465" spans="1:11" ht="24" x14ac:dyDescent="0.15">
      <c r="A465" s="14" t="s">
        <v>1505</v>
      </c>
      <c r="B465" s="14" t="s">
        <v>2412</v>
      </c>
      <c r="C465" s="14" t="s">
        <v>2413</v>
      </c>
      <c r="D465" s="16">
        <v>45814</v>
      </c>
      <c r="E465" s="16"/>
      <c r="F465" s="14" t="s">
        <v>2397</v>
      </c>
      <c r="G465" s="14" t="s">
        <v>3601</v>
      </c>
      <c r="H465" s="14" t="s">
        <v>2159</v>
      </c>
      <c r="I465" s="15">
        <v>278.89</v>
      </c>
      <c r="J465" s="77">
        <v>2</v>
      </c>
      <c r="K465" s="92"/>
    </row>
    <row r="466" spans="1:11" ht="36" x14ac:dyDescent="0.15">
      <c r="A466" s="14" t="s">
        <v>1505</v>
      </c>
      <c r="B466" s="14" t="s">
        <v>2414</v>
      </c>
      <c r="C466" s="14" t="s">
        <v>2250</v>
      </c>
      <c r="D466" s="16">
        <v>45814</v>
      </c>
      <c r="E466" s="16"/>
      <c r="F466" s="14" t="s">
        <v>2415</v>
      </c>
      <c r="G466" s="14" t="s">
        <v>3629</v>
      </c>
      <c r="H466" s="14" t="s">
        <v>2416</v>
      </c>
      <c r="I466" s="15">
        <v>671.28</v>
      </c>
      <c r="J466" s="77">
        <v>2</v>
      </c>
      <c r="K466" s="92"/>
    </row>
    <row r="467" spans="1:11" ht="24" x14ac:dyDescent="0.15">
      <c r="A467" s="14" t="s">
        <v>1505</v>
      </c>
      <c r="B467" s="14" t="s">
        <v>2417</v>
      </c>
      <c r="C467" s="14" t="s">
        <v>2418</v>
      </c>
      <c r="D467" s="16">
        <v>45814</v>
      </c>
      <c r="E467" s="16"/>
      <c r="F467" s="14" t="s">
        <v>2419</v>
      </c>
      <c r="G467" s="14" t="s">
        <v>3630</v>
      </c>
      <c r="H467" s="14" t="s">
        <v>2420</v>
      </c>
      <c r="I467" s="15">
        <v>126</v>
      </c>
      <c r="J467" s="77">
        <v>2</v>
      </c>
      <c r="K467" s="92"/>
    </row>
    <row r="468" spans="1:11" ht="24" x14ac:dyDescent="0.15">
      <c r="A468" s="14" t="s">
        <v>1505</v>
      </c>
      <c r="B468" s="14" t="s">
        <v>2421</v>
      </c>
      <c r="C468" s="14" t="s">
        <v>2422</v>
      </c>
      <c r="D468" s="16">
        <v>45814</v>
      </c>
      <c r="E468" s="16"/>
      <c r="F468" s="14" t="s">
        <v>2423</v>
      </c>
      <c r="G468" s="14" t="s">
        <v>3631</v>
      </c>
      <c r="H468" s="14" t="s">
        <v>2424</v>
      </c>
      <c r="I468" s="15">
        <v>615</v>
      </c>
      <c r="J468" s="77">
        <v>3</v>
      </c>
      <c r="K468" s="92"/>
    </row>
    <row r="469" spans="1:11" ht="24" x14ac:dyDescent="0.15">
      <c r="A469" s="14" t="s">
        <v>1505</v>
      </c>
      <c r="B469" s="14" t="s">
        <v>2425</v>
      </c>
      <c r="C469" s="14" t="s">
        <v>2154</v>
      </c>
      <c r="D469" s="16">
        <v>45820</v>
      </c>
      <c r="E469" s="16"/>
      <c r="F469" s="14" t="s">
        <v>2426</v>
      </c>
      <c r="G469" s="14" t="s">
        <v>3579</v>
      </c>
      <c r="H469" s="14" t="s">
        <v>1521</v>
      </c>
      <c r="I469" s="15">
        <v>400</v>
      </c>
      <c r="J469" s="77">
        <v>2</v>
      </c>
      <c r="K469" s="92"/>
    </row>
    <row r="470" spans="1:11" ht="36" x14ac:dyDescent="0.15">
      <c r="A470" s="14" t="s">
        <v>1505</v>
      </c>
      <c r="B470" s="14" t="s">
        <v>2427</v>
      </c>
      <c r="C470" s="14" t="s">
        <v>2428</v>
      </c>
      <c r="D470" s="16">
        <v>45814</v>
      </c>
      <c r="E470" s="16"/>
      <c r="F470" s="14" t="s">
        <v>2429</v>
      </c>
      <c r="G470" s="14" t="s">
        <v>3592</v>
      </c>
      <c r="H470" s="14" t="s">
        <v>2006</v>
      </c>
      <c r="I470" s="15">
        <v>339.14</v>
      </c>
      <c r="J470" s="77">
        <v>2</v>
      </c>
      <c r="K470" s="92"/>
    </row>
    <row r="471" spans="1:11" ht="36" x14ac:dyDescent="0.15">
      <c r="A471" s="14" t="s">
        <v>1505</v>
      </c>
      <c r="B471" s="14" t="s">
        <v>2430</v>
      </c>
      <c r="C471" s="14" t="s">
        <v>2431</v>
      </c>
      <c r="D471" s="16">
        <v>45814</v>
      </c>
      <c r="E471" s="16"/>
      <c r="F471" s="14" t="s">
        <v>2432</v>
      </c>
      <c r="G471" s="14" t="s">
        <v>3632</v>
      </c>
      <c r="H471" s="14" t="s">
        <v>2433</v>
      </c>
      <c r="I471" s="15">
        <v>430.96</v>
      </c>
      <c r="J471" s="77">
        <v>2</v>
      </c>
      <c r="K471" s="92"/>
    </row>
    <row r="472" spans="1:11" ht="24" x14ac:dyDescent="0.15">
      <c r="A472" s="14" t="s">
        <v>1505</v>
      </c>
      <c r="B472" s="14" t="s">
        <v>2434</v>
      </c>
      <c r="C472" s="14" t="s">
        <v>2435</v>
      </c>
      <c r="D472" s="16">
        <v>45814</v>
      </c>
      <c r="E472" s="16"/>
      <c r="F472" s="14" t="s">
        <v>2436</v>
      </c>
      <c r="G472" s="14" t="s">
        <v>3599</v>
      </c>
      <c r="H472" s="14" t="s">
        <v>2074</v>
      </c>
      <c r="I472" s="15">
        <v>310.08999999999997</v>
      </c>
      <c r="J472" s="77">
        <v>2</v>
      </c>
      <c r="K472" s="92"/>
    </row>
    <row r="473" spans="1:11" ht="24" x14ac:dyDescent="0.15">
      <c r="A473" s="14" t="s">
        <v>1505</v>
      </c>
      <c r="B473" s="14" t="s">
        <v>2437</v>
      </c>
      <c r="C473" s="14" t="s">
        <v>1624</v>
      </c>
      <c r="D473" s="16">
        <v>45814</v>
      </c>
      <c r="E473" s="16"/>
      <c r="F473" s="14" t="s">
        <v>2436</v>
      </c>
      <c r="G473" s="14" t="s">
        <v>3633</v>
      </c>
      <c r="H473" s="14" t="s">
        <v>3634</v>
      </c>
      <c r="I473" s="15">
        <v>299.5</v>
      </c>
      <c r="J473" s="77">
        <v>2</v>
      </c>
      <c r="K473" s="92"/>
    </row>
    <row r="474" spans="1:11" ht="24" x14ac:dyDescent="0.15">
      <c r="A474" s="14" t="s">
        <v>1505</v>
      </c>
      <c r="B474" s="14" t="s">
        <v>2438</v>
      </c>
      <c r="C474" s="14" t="s">
        <v>1657</v>
      </c>
      <c r="D474" s="16">
        <v>45814</v>
      </c>
      <c r="E474" s="16"/>
      <c r="F474" s="14" t="s">
        <v>2068</v>
      </c>
      <c r="G474" s="14" t="s">
        <v>3635</v>
      </c>
      <c r="H474" s="14" t="s">
        <v>2008</v>
      </c>
      <c r="I474" s="15">
        <v>300</v>
      </c>
      <c r="J474" s="77">
        <v>2</v>
      </c>
      <c r="K474" s="92"/>
    </row>
    <row r="475" spans="1:11" ht="24" x14ac:dyDescent="0.15">
      <c r="A475" s="14" t="s">
        <v>1505</v>
      </c>
      <c r="B475" s="14" t="s">
        <v>2439</v>
      </c>
      <c r="C475" s="14" t="s">
        <v>2440</v>
      </c>
      <c r="D475" s="16">
        <v>45820</v>
      </c>
      <c r="E475" s="16"/>
      <c r="F475" s="14" t="s">
        <v>2426</v>
      </c>
      <c r="G475" s="14" t="s">
        <v>3522</v>
      </c>
      <c r="H475" s="14" t="s">
        <v>1562</v>
      </c>
      <c r="I475" s="15">
        <v>2000</v>
      </c>
      <c r="J475" s="77">
        <v>2</v>
      </c>
      <c r="K475" s="92"/>
    </row>
    <row r="476" spans="1:11" ht="24" x14ac:dyDescent="0.15">
      <c r="A476" s="14" t="s">
        <v>1505</v>
      </c>
      <c r="B476" s="14" t="s">
        <v>2441</v>
      </c>
      <c r="C476" s="14" t="s">
        <v>2083</v>
      </c>
      <c r="D476" s="16">
        <v>45826</v>
      </c>
      <c r="E476" s="16"/>
      <c r="F476" s="14" t="s">
        <v>2426</v>
      </c>
      <c r="G476" s="14" t="s">
        <v>3512</v>
      </c>
      <c r="H476" s="14" t="s">
        <v>1528</v>
      </c>
      <c r="I476" s="15">
        <v>500</v>
      </c>
      <c r="J476" s="77">
        <v>2</v>
      </c>
      <c r="K476" s="92"/>
    </row>
    <row r="477" spans="1:11" ht="24" x14ac:dyDescent="0.15">
      <c r="A477" s="14" t="s">
        <v>1505</v>
      </c>
      <c r="B477" s="14" t="s">
        <v>2442</v>
      </c>
      <c r="C477" s="14" t="s">
        <v>2443</v>
      </c>
      <c r="D477" s="16">
        <v>45820</v>
      </c>
      <c r="E477" s="16"/>
      <c r="F477" s="14" t="s">
        <v>2426</v>
      </c>
      <c r="G477" s="14" t="s">
        <v>3511</v>
      </c>
      <c r="H477" s="14" t="s">
        <v>1525</v>
      </c>
      <c r="I477" s="15">
        <v>400</v>
      </c>
      <c r="J477" s="77">
        <v>2</v>
      </c>
      <c r="K477" s="92"/>
    </row>
    <row r="478" spans="1:11" ht="24" x14ac:dyDescent="0.15">
      <c r="A478" s="14" t="s">
        <v>1505</v>
      </c>
      <c r="B478" s="14" t="s">
        <v>2444</v>
      </c>
      <c r="C478" s="14" t="s">
        <v>1721</v>
      </c>
      <c r="D478" s="16">
        <v>45820</v>
      </c>
      <c r="E478" s="16"/>
      <c r="F478" s="14" t="s">
        <v>2426</v>
      </c>
      <c r="G478" s="14" t="s">
        <v>3531</v>
      </c>
      <c r="H478" s="14" t="s">
        <v>1839</v>
      </c>
      <c r="I478" s="15">
        <v>700</v>
      </c>
      <c r="J478" s="77">
        <v>2</v>
      </c>
      <c r="K478" s="92"/>
    </row>
    <row r="479" spans="1:11" ht="24" x14ac:dyDescent="0.15">
      <c r="A479" s="14" t="s">
        <v>1505</v>
      </c>
      <c r="B479" s="14" t="s">
        <v>2445</v>
      </c>
      <c r="C479" s="14" t="s">
        <v>2446</v>
      </c>
      <c r="D479" s="16">
        <v>45826</v>
      </c>
      <c r="E479" s="16"/>
      <c r="F479" s="14" t="s">
        <v>2068</v>
      </c>
      <c r="G479" s="14" t="s">
        <v>3575</v>
      </c>
      <c r="H479" s="14" t="s">
        <v>1774</v>
      </c>
      <c r="I479" s="15">
        <v>500</v>
      </c>
      <c r="J479" s="77">
        <v>2</v>
      </c>
      <c r="K479" s="92"/>
    </row>
    <row r="480" spans="1:11" ht="24" x14ac:dyDescent="0.15">
      <c r="A480" s="14" t="s">
        <v>1505</v>
      </c>
      <c r="B480" s="14" t="s">
        <v>2447</v>
      </c>
      <c r="C480" s="14" t="s">
        <v>2448</v>
      </c>
      <c r="D480" s="16">
        <v>45826</v>
      </c>
      <c r="E480" s="16"/>
      <c r="F480" s="14" t="s">
        <v>2426</v>
      </c>
      <c r="G480" s="14" t="s">
        <v>3575</v>
      </c>
      <c r="H480" s="14" t="s">
        <v>1774</v>
      </c>
      <c r="I480" s="15">
        <v>500</v>
      </c>
      <c r="J480" s="77">
        <v>2</v>
      </c>
      <c r="K480" s="92"/>
    </row>
    <row r="481" spans="1:11" ht="24" x14ac:dyDescent="0.15">
      <c r="A481" s="14" t="s">
        <v>1505</v>
      </c>
      <c r="B481" s="14" t="s">
        <v>2449</v>
      </c>
      <c r="C481" s="14" t="s">
        <v>1953</v>
      </c>
      <c r="D481" s="16">
        <v>45814</v>
      </c>
      <c r="E481" s="16"/>
      <c r="F481" s="14" t="s">
        <v>2426</v>
      </c>
      <c r="G481" s="14" t="s">
        <v>3518</v>
      </c>
      <c r="H481" s="14" t="s">
        <v>1549</v>
      </c>
      <c r="I481" s="15">
        <v>1100</v>
      </c>
      <c r="J481" s="77">
        <v>2</v>
      </c>
      <c r="K481" s="92"/>
    </row>
    <row r="482" spans="1:11" ht="24" x14ac:dyDescent="0.15">
      <c r="A482" s="14" t="s">
        <v>1505</v>
      </c>
      <c r="B482" s="14" t="s">
        <v>2450</v>
      </c>
      <c r="C482" s="14" t="s">
        <v>1721</v>
      </c>
      <c r="D482" s="16">
        <v>45826</v>
      </c>
      <c r="E482" s="16"/>
      <c r="F482" s="14" t="s">
        <v>2426</v>
      </c>
      <c r="G482" s="14" t="s">
        <v>3520</v>
      </c>
      <c r="H482" s="14" t="s">
        <v>1554</v>
      </c>
      <c r="I482" s="15">
        <v>400</v>
      </c>
      <c r="J482" s="77">
        <v>2</v>
      </c>
      <c r="K482" s="92"/>
    </row>
    <row r="483" spans="1:11" ht="24" x14ac:dyDescent="0.15">
      <c r="A483" s="14" t="s">
        <v>1505</v>
      </c>
      <c r="B483" s="14" t="s">
        <v>2451</v>
      </c>
      <c r="C483" s="14" t="s">
        <v>2259</v>
      </c>
      <c r="D483" s="16">
        <v>45821</v>
      </c>
      <c r="E483" s="16"/>
      <c r="F483" s="14" t="s">
        <v>2426</v>
      </c>
      <c r="G483" s="14" t="s">
        <v>3519</v>
      </c>
      <c r="H483" s="14" t="s">
        <v>1551</v>
      </c>
      <c r="I483" s="15">
        <v>400</v>
      </c>
      <c r="J483" s="77">
        <v>2</v>
      </c>
      <c r="K483" s="92"/>
    </row>
    <row r="484" spans="1:11" ht="24" x14ac:dyDescent="0.15">
      <c r="A484" s="14" t="s">
        <v>1505</v>
      </c>
      <c r="B484" s="14" t="s">
        <v>2452</v>
      </c>
      <c r="C484" s="14" t="s">
        <v>2453</v>
      </c>
      <c r="D484" s="16">
        <v>45821</v>
      </c>
      <c r="E484" s="16"/>
      <c r="F484" s="14" t="s">
        <v>2454</v>
      </c>
      <c r="G484" s="14" t="s">
        <v>3636</v>
      </c>
      <c r="H484" s="14" t="s">
        <v>2455</v>
      </c>
      <c r="I484" s="15">
        <v>961.3</v>
      </c>
      <c r="J484" s="77">
        <v>3</v>
      </c>
      <c r="K484" s="92"/>
    </row>
    <row r="485" spans="1:11" ht="24" x14ac:dyDescent="0.15">
      <c r="A485" s="14" t="s">
        <v>1505</v>
      </c>
      <c r="B485" s="14" t="s">
        <v>2456</v>
      </c>
      <c r="C485" s="14" t="s">
        <v>2457</v>
      </c>
      <c r="D485" s="16">
        <v>45821</v>
      </c>
      <c r="E485" s="16"/>
      <c r="F485" s="14" t="s">
        <v>2426</v>
      </c>
      <c r="G485" s="14" t="s">
        <v>3527</v>
      </c>
      <c r="H485" s="14" t="s">
        <v>1576</v>
      </c>
      <c r="I485" s="15">
        <v>300</v>
      </c>
      <c r="J485" s="77">
        <v>2</v>
      </c>
      <c r="K485" s="92"/>
    </row>
    <row r="486" spans="1:11" ht="24" x14ac:dyDescent="0.15">
      <c r="A486" s="14" t="s">
        <v>1505</v>
      </c>
      <c r="B486" s="14" t="s">
        <v>2458</v>
      </c>
      <c r="C486" s="14" t="s">
        <v>2009</v>
      </c>
      <c r="D486" s="16">
        <v>45820</v>
      </c>
      <c r="E486" s="16"/>
      <c r="F486" s="14" t="s">
        <v>2459</v>
      </c>
      <c r="G486" s="14" t="s">
        <v>3570</v>
      </c>
      <c r="H486" s="14" t="s">
        <v>1754</v>
      </c>
      <c r="I486" s="15">
        <v>1100</v>
      </c>
      <c r="J486" s="77">
        <v>2</v>
      </c>
      <c r="K486" s="92"/>
    </row>
    <row r="487" spans="1:11" ht="36" x14ac:dyDescent="0.15">
      <c r="A487" s="14" t="s">
        <v>1505</v>
      </c>
      <c r="B487" s="14" t="s">
        <v>2460</v>
      </c>
      <c r="C487" s="14" t="s">
        <v>2461</v>
      </c>
      <c r="D487" s="16">
        <v>45820</v>
      </c>
      <c r="E487" s="16"/>
      <c r="F487" s="14" t="s">
        <v>2462</v>
      </c>
      <c r="G487" s="14" t="s">
        <v>3533</v>
      </c>
      <c r="H487" s="14" t="s">
        <v>1599</v>
      </c>
      <c r="I487" s="15">
        <v>1160.74</v>
      </c>
      <c r="J487" s="77">
        <v>2</v>
      </c>
      <c r="K487" s="92"/>
    </row>
    <row r="488" spans="1:11" ht="24" x14ac:dyDescent="0.15">
      <c r="A488" s="14" t="s">
        <v>1505</v>
      </c>
      <c r="B488" s="14" t="s">
        <v>2463</v>
      </c>
      <c r="C488" s="14" t="s">
        <v>2464</v>
      </c>
      <c r="D488" s="16">
        <v>45826</v>
      </c>
      <c r="E488" s="16"/>
      <c r="F488" s="14" t="s">
        <v>2465</v>
      </c>
      <c r="G488" s="14" t="s">
        <v>3637</v>
      </c>
      <c r="H488" s="14" t="s">
        <v>2466</v>
      </c>
      <c r="I488" s="15">
        <v>630</v>
      </c>
      <c r="J488" s="77">
        <v>3</v>
      </c>
      <c r="K488" s="92"/>
    </row>
    <row r="489" spans="1:11" ht="24" x14ac:dyDescent="0.15">
      <c r="A489" s="14" t="s">
        <v>1505</v>
      </c>
      <c r="B489" s="14" t="s">
        <v>2467</v>
      </c>
      <c r="C489" s="14" t="s">
        <v>2154</v>
      </c>
      <c r="D489" s="16">
        <v>45821</v>
      </c>
      <c r="E489" s="16"/>
      <c r="F489" s="14" t="s">
        <v>2468</v>
      </c>
      <c r="G489" s="14" t="s">
        <v>3543</v>
      </c>
      <c r="H489" s="14" t="s">
        <v>1635</v>
      </c>
      <c r="I489" s="15">
        <v>400</v>
      </c>
      <c r="J489" s="77">
        <v>2</v>
      </c>
      <c r="K489" s="92"/>
    </row>
    <row r="490" spans="1:11" ht="24" x14ac:dyDescent="0.15">
      <c r="A490" s="14" t="s">
        <v>1505</v>
      </c>
      <c r="B490" s="14" t="s">
        <v>2469</v>
      </c>
      <c r="C490" s="14" t="s">
        <v>2470</v>
      </c>
      <c r="D490" s="16">
        <v>45821</v>
      </c>
      <c r="E490" s="16"/>
      <c r="F490" s="14" t="s">
        <v>2471</v>
      </c>
      <c r="G490" s="14"/>
      <c r="H490" s="14" t="s">
        <v>2472</v>
      </c>
      <c r="I490" s="15">
        <v>1490.48</v>
      </c>
      <c r="J490" s="77">
        <v>3</v>
      </c>
      <c r="K490" s="92"/>
    </row>
    <row r="491" spans="1:11" ht="24" x14ac:dyDescent="0.15">
      <c r="A491" s="14" t="s">
        <v>1505</v>
      </c>
      <c r="B491" s="14" t="s">
        <v>2473</v>
      </c>
      <c r="C491" s="14" t="s">
        <v>2474</v>
      </c>
      <c r="D491" s="16">
        <v>45821</v>
      </c>
      <c r="E491" s="16"/>
      <c r="F491" s="14" t="s">
        <v>2426</v>
      </c>
      <c r="G491" s="14" t="s">
        <v>3526</v>
      </c>
      <c r="H491" s="14" t="s">
        <v>1573</v>
      </c>
      <c r="I491" s="15">
        <v>1100</v>
      </c>
      <c r="J491" s="77">
        <v>2</v>
      </c>
      <c r="K491" s="92"/>
    </row>
    <row r="492" spans="1:11" ht="24" x14ac:dyDescent="0.15">
      <c r="A492" s="14" t="s">
        <v>1505</v>
      </c>
      <c r="B492" s="14" t="s">
        <v>2475</v>
      </c>
      <c r="C492" s="14" t="s">
        <v>1827</v>
      </c>
      <c r="D492" s="16">
        <v>45814</v>
      </c>
      <c r="E492" s="16"/>
      <c r="F492" s="14" t="s">
        <v>2476</v>
      </c>
      <c r="G492" s="14" t="s">
        <v>3514</v>
      </c>
      <c r="H492" s="14" t="s">
        <v>1536</v>
      </c>
      <c r="I492" s="15">
        <v>2550</v>
      </c>
      <c r="J492" s="77">
        <v>2</v>
      </c>
      <c r="K492" s="92"/>
    </row>
    <row r="493" spans="1:11" ht="24" x14ac:dyDescent="0.15">
      <c r="A493" s="14" t="s">
        <v>1505</v>
      </c>
      <c r="B493" s="14" t="s">
        <v>2477</v>
      </c>
      <c r="C493" s="14" t="s">
        <v>1827</v>
      </c>
      <c r="D493" s="16">
        <v>45835</v>
      </c>
      <c r="E493" s="16"/>
      <c r="F493" s="14" t="s">
        <v>2426</v>
      </c>
      <c r="G493" s="14" t="s">
        <v>3540</v>
      </c>
      <c r="H493" s="14" t="s">
        <v>1625</v>
      </c>
      <c r="I493" s="15">
        <v>400</v>
      </c>
      <c r="J493" s="77">
        <v>2</v>
      </c>
      <c r="K493" s="92"/>
    </row>
    <row r="494" spans="1:11" ht="24" x14ac:dyDescent="0.15">
      <c r="A494" s="14" t="s">
        <v>1505</v>
      </c>
      <c r="B494" s="14" t="s">
        <v>2478</v>
      </c>
      <c r="C494" s="14" t="s">
        <v>2479</v>
      </c>
      <c r="D494" s="16">
        <v>45814</v>
      </c>
      <c r="E494" s="16"/>
      <c r="F494" s="14" t="s">
        <v>2480</v>
      </c>
      <c r="G494" s="14"/>
      <c r="H494" s="14" t="s">
        <v>2124</v>
      </c>
      <c r="I494" s="15">
        <v>3000</v>
      </c>
      <c r="J494" s="77">
        <v>3</v>
      </c>
      <c r="K494" s="92"/>
    </row>
    <row r="495" spans="1:11" ht="24" x14ac:dyDescent="0.15">
      <c r="A495" s="14" t="s">
        <v>1505</v>
      </c>
      <c r="B495" s="14" t="s">
        <v>2481</v>
      </c>
      <c r="C495" s="14" t="s">
        <v>2161</v>
      </c>
      <c r="D495" s="16">
        <v>45826</v>
      </c>
      <c r="E495" s="16"/>
      <c r="F495" s="14" t="s">
        <v>2426</v>
      </c>
      <c r="G495" s="14" t="s">
        <v>3524</v>
      </c>
      <c r="H495" s="14" t="s">
        <v>1567</v>
      </c>
      <c r="I495" s="15">
        <v>400</v>
      </c>
      <c r="J495" s="77">
        <v>2</v>
      </c>
      <c r="K495" s="92"/>
    </row>
    <row r="496" spans="1:11" ht="24" x14ac:dyDescent="0.15">
      <c r="A496" s="14" t="s">
        <v>1505</v>
      </c>
      <c r="B496" s="14" t="s">
        <v>2482</v>
      </c>
      <c r="C496" s="14" t="s">
        <v>2154</v>
      </c>
      <c r="D496" s="16">
        <v>45835</v>
      </c>
      <c r="E496" s="16"/>
      <c r="F496" s="14" t="s">
        <v>2426</v>
      </c>
      <c r="G496" s="14" t="s">
        <v>3559</v>
      </c>
      <c r="H496" s="14" t="s">
        <v>1684</v>
      </c>
      <c r="I496" s="15">
        <v>350</v>
      </c>
      <c r="J496" s="77">
        <v>2</v>
      </c>
      <c r="K496" s="92"/>
    </row>
    <row r="497" spans="1:11" ht="24" x14ac:dyDescent="0.15">
      <c r="A497" s="14" t="s">
        <v>1505</v>
      </c>
      <c r="B497" s="14" t="s">
        <v>2483</v>
      </c>
      <c r="C497" s="14" t="s">
        <v>2161</v>
      </c>
      <c r="D497" s="16">
        <v>45832</v>
      </c>
      <c r="E497" s="16"/>
      <c r="F497" s="14" t="s">
        <v>2426</v>
      </c>
      <c r="G497" s="14" t="s">
        <v>3539</v>
      </c>
      <c r="H497" s="14" t="s">
        <v>1619</v>
      </c>
      <c r="I497" s="15">
        <v>400</v>
      </c>
      <c r="J497" s="77">
        <v>2</v>
      </c>
      <c r="K497" s="92"/>
    </row>
    <row r="498" spans="1:11" ht="24" x14ac:dyDescent="0.15">
      <c r="A498" s="14" t="s">
        <v>1505</v>
      </c>
      <c r="B498" s="14" t="s">
        <v>2484</v>
      </c>
      <c r="C498" s="14" t="s">
        <v>2134</v>
      </c>
      <c r="D498" s="16">
        <v>45814</v>
      </c>
      <c r="E498" s="16"/>
      <c r="F498" s="14" t="s">
        <v>2476</v>
      </c>
      <c r="G498" s="14" t="s">
        <v>3517</v>
      </c>
      <c r="H498" s="14" t="s">
        <v>1926</v>
      </c>
      <c r="I498" s="15">
        <v>2350</v>
      </c>
      <c r="J498" s="77">
        <v>3</v>
      </c>
      <c r="K498" s="92"/>
    </row>
    <row r="499" spans="1:11" ht="24" x14ac:dyDescent="0.15">
      <c r="A499" s="14" t="s">
        <v>1505</v>
      </c>
      <c r="B499" s="14" t="s">
        <v>2485</v>
      </c>
      <c r="C499" s="14" t="s">
        <v>2292</v>
      </c>
      <c r="D499" s="16">
        <v>45821</v>
      </c>
      <c r="E499" s="16"/>
      <c r="F499" s="14" t="s">
        <v>2476</v>
      </c>
      <c r="G499" s="14" t="s">
        <v>3547</v>
      </c>
      <c r="H499" s="14" t="s">
        <v>1644</v>
      </c>
      <c r="I499" s="15">
        <v>500</v>
      </c>
      <c r="J499" s="77">
        <v>2</v>
      </c>
      <c r="K499" s="92"/>
    </row>
    <row r="500" spans="1:11" ht="24" x14ac:dyDescent="0.15">
      <c r="A500" s="14" t="s">
        <v>1505</v>
      </c>
      <c r="B500" s="14" t="s">
        <v>2486</v>
      </c>
      <c r="C500" s="14" t="s">
        <v>1663</v>
      </c>
      <c r="D500" s="16">
        <v>45820</v>
      </c>
      <c r="E500" s="16"/>
      <c r="F500" s="14" t="s">
        <v>2426</v>
      </c>
      <c r="G500" s="14" t="s">
        <v>3588</v>
      </c>
      <c r="H500" s="14" t="s">
        <v>1691</v>
      </c>
      <c r="I500" s="15">
        <v>450</v>
      </c>
      <c r="J500" s="77">
        <v>2</v>
      </c>
      <c r="K500" s="92"/>
    </row>
    <row r="501" spans="1:11" ht="24" x14ac:dyDescent="0.15">
      <c r="A501" s="14" t="s">
        <v>1505</v>
      </c>
      <c r="B501" s="14" t="s">
        <v>2487</v>
      </c>
      <c r="C501" s="14" t="s">
        <v>1721</v>
      </c>
      <c r="D501" s="16">
        <v>45835</v>
      </c>
      <c r="E501" s="16"/>
      <c r="F501" s="14" t="s">
        <v>2426</v>
      </c>
      <c r="G501" s="14" t="s">
        <v>3544</v>
      </c>
      <c r="H501" s="14" t="s">
        <v>1637</v>
      </c>
      <c r="I501" s="15">
        <v>350</v>
      </c>
      <c r="J501" s="77">
        <v>2</v>
      </c>
      <c r="K501" s="92"/>
    </row>
    <row r="502" spans="1:11" ht="24" x14ac:dyDescent="0.15">
      <c r="A502" s="14" t="s">
        <v>1505</v>
      </c>
      <c r="B502" s="14" t="s">
        <v>2488</v>
      </c>
      <c r="C502" s="14" t="s">
        <v>1663</v>
      </c>
      <c r="D502" s="16">
        <v>45820</v>
      </c>
      <c r="E502" s="16"/>
      <c r="F502" s="14" t="s">
        <v>2426</v>
      </c>
      <c r="G502" s="14" t="s">
        <v>3538</v>
      </c>
      <c r="H502" s="14" t="s">
        <v>1617</v>
      </c>
      <c r="I502" s="15">
        <v>1000</v>
      </c>
      <c r="J502" s="77">
        <v>2</v>
      </c>
      <c r="K502" s="92"/>
    </row>
    <row r="503" spans="1:11" ht="24" x14ac:dyDescent="0.15">
      <c r="A503" s="14" t="s">
        <v>1505</v>
      </c>
      <c r="B503" s="14" t="s">
        <v>2489</v>
      </c>
      <c r="C503" s="14" t="s">
        <v>1827</v>
      </c>
      <c r="D503" s="16">
        <v>45820</v>
      </c>
      <c r="E503" s="16"/>
      <c r="F503" s="14" t="s">
        <v>2426</v>
      </c>
      <c r="G503" s="14" t="s">
        <v>3542</v>
      </c>
      <c r="H503" s="14" t="s">
        <v>1633</v>
      </c>
      <c r="I503" s="15">
        <v>1350</v>
      </c>
      <c r="J503" s="77">
        <v>2</v>
      </c>
      <c r="K503" s="92"/>
    </row>
    <row r="504" spans="1:11" ht="24" x14ac:dyDescent="0.15">
      <c r="A504" s="14" t="s">
        <v>1505</v>
      </c>
      <c r="B504" s="14" t="s">
        <v>2490</v>
      </c>
      <c r="C504" s="14" t="s">
        <v>2083</v>
      </c>
      <c r="D504" s="16">
        <v>45820</v>
      </c>
      <c r="E504" s="16"/>
      <c r="F504" s="14" t="s">
        <v>2491</v>
      </c>
      <c r="G504" s="14" t="s">
        <v>3534</v>
      </c>
      <c r="H504" s="14" t="s">
        <v>1602</v>
      </c>
      <c r="I504" s="15">
        <v>175</v>
      </c>
      <c r="J504" s="77">
        <v>2</v>
      </c>
      <c r="K504" s="92"/>
    </row>
    <row r="505" spans="1:11" ht="24" x14ac:dyDescent="0.15">
      <c r="A505" s="14" t="s">
        <v>1505</v>
      </c>
      <c r="B505" s="14" t="s">
        <v>2492</v>
      </c>
      <c r="C505" s="14" t="s">
        <v>1721</v>
      </c>
      <c r="D505" s="16">
        <v>45820</v>
      </c>
      <c r="E505" s="16"/>
      <c r="F505" s="14" t="s">
        <v>2493</v>
      </c>
      <c r="G505" s="14" t="s">
        <v>3523</v>
      </c>
      <c r="H505" s="14" t="s">
        <v>1564</v>
      </c>
      <c r="I505" s="15">
        <v>2500</v>
      </c>
      <c r="J505" s="77">
        <v>2</v>
      </c>
      <c r="K505" s="92"/>
    </row>
    <row r="506" spans="1:11" ht="24" x14ac:dyDescent="0.15">
      <c r="A506" s="14" t="s">
        <v>1505</v>
      </c>
      <c r="B506" s="14" t="s">
        <v>2494</v>
      </c>
      <c r="C506" s="14" t="s">
        <v>2453</v>
      </c>
      <c r="D506" s="16">
        <v>45814</v>
      </c>
      <c r="E506" s="16"/>
      <c r="F506" s="14" t="s">
        <v>2476</v>
      </c>
      <c r="G506" s="14" t="s">
        <v>3510</v>
      </c>
      <c r="H506" s="14" t="s">
        <v>1628</v>
      </c>
      <c r="I506" s="15">
        <v>2200</v>
      </c>
      <c r="J506" s="77">
        <v>2</v>
      </c>
      <c r="K506" s="92"/>
    </row>
    <row r="507" spans="1:11" ht="24" x14ac:dyDescent="0.15">
      <c r="A507" s="14" t="s">
        <v>1505</v>
      </c>
      <c r="B507" s="14" t="s">
        <v>2495</v>
      </c>
      <c r="C507" s="14" t="s">
        <v>1972</v>
      </c>
      <c r="D507" s="16">
        <v>45835</v>
      </c>
      <c r="E507" s="16"/>
      <c r="F507" s="14" t="s">
        <v>2496</v>
      </c>
      <c r="G507" s="14" t="s">
        <v>3560</v>
      </c>
      <c r="H507" s="14" t="s">
        <v>1688</v>
      </c>
      <c r="I507" s="15">
        <v>307.5</v>
      </c>
      <c r="J507" s="77">
        <v>2</v>
      </c>
      <c r="K507" s="92"/>
    </row>
    <row r="508" spans="1:11" ht="24" x14ac:dyDescent="0.15">
      <c r="A508" s="14" t="s">
        <v>1505</v>
      </c>
      <c r="B508" s="14" t="s">
        <v>2497</v>
      </c>
      <c r="C508" s="14" t="s">
        <v>1960</v>
      </c>
      <c r="D508" s="16">
        <v>45826</v>
      </c>
      <c r="E508" s="16"/>
      <c r="F508" s="14" t="s">
        <v>2426</v>
      </c>
      <c r="G508" s="14" t="s">
        <v>3546</v>
      </c>
      <c r="H508" s="14" t="s">
        <v>1642</v>
      </c>
      <c r="I508" s="15">
        <v>500</v>
      </c>
      <c r="J508" s="77">
        <v>2</v>
      </c>
      <c r="K508" s="92"/>
    </row>
    <row r="509" spans="1:11" ht="24" x14ac:dyDescent="0.15">
      <c r="A509" s="14" t="s">
        <v>1505</v>
      </c>
      <c r="B509" s="14" t="s">
        <v>2498</v>
      </c>
      <c r="C509" s="14" t="s">
        <v>2499</v>
      </c>
      <c r="D509" s="16">
        <v>45820</v>
      </c>
      <c r="E509" s="16"/>
      <c r="F509" s="14" t="s">
        <v>2426</v>
      </c>
      <c r="G509" s="14" t="s">
        <v>3550</v>
      </c>
      <c r="H509" s="14" t="s">
        <v>1659</v>
      </c>
      <c r="I509" s="15">
        <v>250</v>
      </c>
      <c r="J509" s="77">
        <v>2</v>
      </c>
      <c r="K509" s="92"/>
    </row>
    <row r="510" spans="1:11" ht="24" x14ac:dyDescent="0.15">
      <c r="A510" s="14" t="s">
        <v>1505</v>
      </c>
      <c r="B510" s="14" t="s">
        <v>2500</v>
      </c>
      <c r="C510" s="14" t="s">
        <v>1827</v>
      </c>
      <c r="D510" s="16">
        <v>45820</v>
      </c>
      <c r="E510" s="16"/>
      <c r="F510" s="14" t="s">
        <v>2426</v>
      </c>
      <c r="G510" s="14" t="s">
        <v>3555</v>
      </c>
      <c r="H510" s="14" t="s">
        <v>1674</v>
      </c>
      <c r="I510" s="15">
        <v>715</v>
      </c>
      <c r="J510" s="77">
        <v>2</v>
      </c>
      <c r="K510" s="92"/>
    </row>
    <row r="511" spans="1:11" ht="24" x14ac:dyDescent="0.15">
      <c r="A511" s="14" t="s">
        <v>1505</v>
      </c>
      <c r="B511" s="14" t="s">
        <v>2501</v>
      </c>
      <c r="C511" s="14" t="s">
        <v>2502</v>
      </c>
      <c r="D511" s="16">
        <v>45831</v>
      </c>
      <c r="E511" s="16"/>
      <c r="F511" s="14" t="s">
        <v>2503</v>
      </c>
      <c r="G511" s="14" t="s">
        <v>3638</v>
      </c>
      <c r="H511" s="14" t="s">
        <v>2504</v>
      </c>
      <c r="I511" s="15">
        <v>60</v>
      </c>
      <c r="J511" s="77">
        <v>3</v>
      </c>
      <c r="K511" s="92"/>
    </row>
    <row r="512" spans="1:11" ht="24" x14ac:dyDescent="0.15">
      <c r="A512" s="14" t="s">
        <v>1505</v>
      </c>
      <c r="B512" s="14" t="s">
        <v>2505</v>
      </c>
      <c r="C512" s="14" t="s">
        <v>1566</v>
      </c>
      <c r="D512" s="16">
        <v>45821</v>
      </c>
      <c r="E512" s="16"/>
      <c r="F512" s="14" t="s">
        <v>2506</v>
      </c>
      <c r="G512" s="14"/>
      <c r="H512" s="14" t="s">
        <v>2507</v>
      </c>
      <c r="I512" s="15">
        <v>750</v>
      </c>
      <c r="J512" s="77">
        <v>3</v>
      </c>
      <c r="K512" s="92"/>
    </row>
    <row r="513" spans="1:11" ht="24" x14ac:dyDescent="0.15">
      <c r="A513" s="14" t="s">
        <v>1505</v>
      </c>
      <c r="B513" s="14" t="s">
        <v>2508</v>
      </c>
      <c r="C513" s="14" t="s">
        <v>2509</v>
      </c>
      <c r="D513" s="16">
        <v>45826</v>
      </c>
      <c r="E513" s="16"/>
      <c r="F513" s="14" t="s">
        <v>2510</v>
      </c>
      <c r="G513" s="14" t="s">
        <v>3639</v>
      </c>
      <c r="H513" s="14" t="s">
        <v>2511</v>
      </c>
      <c r="I513" s="15">
        <v>334</v>
      </c>
      <c r="J513" s="77">
        <v>3</v>
      </c>
      <c r="K513" s="92"/>
    </row>
    <row r="514" spans="1:11" ht="24" x14ac:dyDescent="0.15">
      <c r="A514" s="14" t="s">
        <v>1505</v>
      </c>
      <c r="B514" s="14" t="s">
        <v>2512</v>
      </c>
      <c r="C514" s="14" t="s">
        <v>1889</v>
      </c>
      <c r="D514" s="16">
        <v>45820</v>
      </c>
      <c r="E514" s="16"/>
      <c r="F514" s="14" t="s">
        <v>2513</v>
      </c>
      <c r="G514" s="14" t="s">
        <v>3563</v>
      </c>
      <c r="H514" s="14" t="s">
        <v>1701</v>
      </c>
      <c r="I514" s="15">
        <v>1100</v>
      </c>
      <c r="J514" s="77">
        <v>2</v>
      </c>
      <c r="K514" s="92"/>
    </row>
    <row r="515" spans="1:11" ht="24" x14ac:dyDescent="0.15">
      <c r="A515" s="14" t="s">
        <v>1505</v>
      </c>
      <c r="B515" s="14" t="s">
        <v>2514</v>
      </c>
      <c r="C515" s="14" t="s">
        <v>2515</v>
      </c>
      <c r="D515" s="16">
        <v>45820</v>
      </c>
      <c r="E515" s="16"/>
      <c r="F515" s="14" t="s">
        <v>2476</v>
      </c>
      <c r="G515" s="14" t="s">
        <v>3521</v>
      </c>
      <c r="H515" s="14" t="s">
        <v>1558</v>
      </c>
      <c r="I515" s="15">
        <v>1950</v>
      </c>
      <c r="J515" s="77">
        <v>3</v>
      </c>
      <c r="K515" s="92"/>
    </row>
    <row r="516" spans="1:11" ht="13" x14ac:dyDescent="0.15">
      <c r="A516" s="14" t="s">
        <v>1505</v>
      </c>
      <c r="B516" s="14" t="s">
        <v>2516</v>
      </c>
      <c r="C516" s="14" t="s">
        <v>1963</v>
      </c>
      <c r="D516" s="16">
        <v>45831</v>
      </c>
      <c r="E516" s="16"/>
      <c r="F516" s="14" t="s">
        <v>2517</v>
      </c>
      <c r="G516" s="14" t="s">
        <v>3640</v>
      </c>
      <c r="H516" s="14" t="s">
        <v>2518</v>
      </c>
      <c r="I516" s="15">
        <v>105</v>
      </c>
      <c r="J516" s="77">
        <v>2</v>
      </c>
      <c r="K516" s="92"/>
    </row>
    <row r="517" spans="1:11" ht="24" x14ac:dyDescent="0.15">
      <c r="A517" s="14" t="s">
        <v>1505</v>
      </c>
      <c r="B517" s="14" t="s">
        <v>2519</v>
      </c>
      <c r="C517" s="14" t="s">
        <v>2326</v>
      </c>
      <c r="D517" s="16">
        <v>45821</v>
      </c>
      <c r="E517" s="16"/>
      <c r="F517" s="14" t="s">
        <v>2520</v>
      </c>
      <c r="G517" s="14"/>
      <c r="H517" s="14" t="s">
        <v>2521</v>
      </c>
      <c r="I517" s="15">
        <v>7348.5</v>
      </c>
      <c r="J517" s="77">
        <v>3</v>
      </c>
      <c r="K517" s="92"/>
    </row>
    <row r="518" spans="1:11" ht="24" x14ac:dyDescent="0.15">
      <c r="A518" s="14" t="s">
        <v>1505</v>
      </c>
      <c r="B518" s="14" t="s">
        <v>2519</v>
      </c>
      <c r="C518" s="14" t="s">
        <v>2326</v>
      </c>
      <c r="D518" s="16">
        <v>45831</v>
      </c>
      <c r="E518" s="16"/>
      <c r="F518" s="14" t="s">
        <v>2522</v>
      </c>
      <c r="G518" s="14"/>
      <c r="H518" s="14" t="s">
        <v>2521</v>
      </c>
      <c r="I518" s="15">
        <v>219</v>
      </c>
      <c r="J518" s="77">
        <v>3</v>
      </c>
      <c r="K518" s="92"/>
    </row>
    <row r="519" spans="1:11" ht="24" x14ac:dyDescent="0.15">
      <c r="A519" s="14" t="s">
        <v>1505</v>
      </c>
      <c r="B519" s="14" t="s">
        <v>2523</v>
      </c>
      <c r="C519" s="14" t="s">
        <v>1669</v>
      </c>
      <c r="D519" s="16">
        <v>45835</v>
      </c>
      <c r="E519" s="16"/>
      <c r="F519" s="14" t="s">
        <v>2476</v>
      </c>
      <c r="G519" s="14" t="s">
        <v>3535</v>
      </c>
      <c r="H519" s="14" t="s">
        <v>1606</v>
      </c>
      <c r="I519" s="15">
        <v>300</v>
      </c>
      <c r="J519" s="77">
        <v>3</v>
      </c>
      <c r="K519" s="92"/>
    </row>
    <row r="520" spans="1:11" ht="24" x14ac:dyDescent="0.15">
      <c r="A520" s="14" t="s">
        <v>1505</v>
      </c>
      <c r="B520" s="14" t="s">
        <v>2524</v>
      </c>
      <c r="C520" s="14" t="s">
        <v>2525</v>
      </c>
      <c r="D520" s="16">
        <v>45834</v>
      </c>
      <c r="E520" s="16"/>
      <c r="F520" s="14" t="s">
        <v>2526</v>
      </c>
      <c r="G520" s="14" t="s">
        <v>3569</v>
      </c>
      <c r="H520" s="14" t="s">
        <v>1727</v>
      </c>
      <c r="I520" s="15">
        <v>1352.8</v>
      </c>
      <c r="J520" s="77">
        <v>2</v>
      </c>
      <c r="K520" s="92"/>
    </row>
    <row r="521" spans="1:11" ht="48" x14ac:dyDescent="0.15">
      <c r="A521" s="14" t="s">
        <v>1505</v>
      </c>
      <c r="B521" s="14" t="s">
        <v>2527</v>
      </c>
      <c r="C521" s="14" t="s">
        <v>3795</v>
      </c>
      <c r="D521" s="16">
        <v>45812</v>
      </c>
      <c r="E521" s="16"/>
      <c r="F521" s="14" t="s">
        <v>2528</v>
      </c>
      <c r="G521" s="14"/>
      <c r="H521" s="14" t="s">
        <v>1599</v>
      </c>
      <c r="I521" s="15">
        <v>1581.23</v>
      </c>
      <c r="J521" s="77">
        <v>3</v>
      </c>
      <c r="K521" s="92"/>
    </row>
    <row r="522" spans="1:11" ht="24" x14ac:dyDescent="0.15">
      <c r="A522" s="14" t="s">
        <v>1505</v>
      </c>
      <c r="B522" s="14" t="s">
        <v>2527</v>
      </c>
      <c r="C522" s="14" t="s">
        <v>3796</v>
      </c>
      <c r="D522" s="16">
        <v>45813</v>
      </c>
      <c r="E522" s="16"/>
      <c r="F522" s="14" t="s">
        <v>2529</v>
      </c>
      <c r="G522" s="14"/>
      <c r="H522" s="14" t="s">
        <v>2530</v>
      </c>
      <c r="I522" s="15">
        <v>694.8</v>
      </c>
      <c r="J522" s="77">
        <v>3</v>
      </c>
      <c r="K522" s="92"/>
    </row>
    <row r="523" spans="1:11" ht="24" x14ac:dyDescent="0.15">
      <c r="A523" s="14" t="s">
        <v>1505</v>
      </c>
      <c r="B523" s="14" t="s">
        <v>2527</v>
      </c>
      <c r="C523" s="14" t="s">
        <v>3797</v>
      </c>
      <c r="D523" s="16">
        <v>45820</v>
      </c>
      <c r="E523" s="16"/>
      <c r="F523" s="14" t="s">
        <v>2531</v>
      </c>
      <c r="G523" s="14"/>
      <c r="H523" s="14" t="s">
        <v>1599</v>
      </c>
      <c r="I523" s="15">
        <v>224.74</v>
      </c>
      <c r="J523" s="77">
        <v>2</v>
      </c>
      <c r="K523" s="92"/>
    </row>
    <row r="524" spans="1:11" ht="48" x14ac:dyDescent="0.15">
      <c r="A524" s="14" t="s">
        <v>1505</v>
      </c>
      <c r="B524" s="14" t="s">
        <v>2532</v>
      </c>
      <c r="C524" s="14" t="s">
        <v>3798</v>
      </c>
      <c r="D524" s="16">
        <v>45817</v>
      </c>
      <c r="E524" s="16"/>
      <c r="F524" s="14" t="s">
        <v>2533</v>
      </c>
      <c r="G524" s="14"/>
      <c r="H524" s="14" t="s">
        <v>2534</v>
      </c>
      <c r="I524" s="15">
        <v>857.44</v>
      </c>
      <c r="J524" s="77">
        <v>3</v>
      </c>
      <c r="K524" s="92"/>
    </row>
    <row r="525" spans="1:11" ht="24" x14ac:dyDescent="0.15">
      <c r="A525" s="14" t="s">
        <v>1505</v>
      </c>
      <c r="B525" s="14" t="s">
        <v>2527</v>
      </c>
      <c r="C525" s="14" t="s">
        <v>3799</v>
      </c>
      <c r="D525" s="16">
        <v>45813</v>
      </c>
      <c r="E525" s="16"/>
      <c r="F525" s="14" t="s">
        <v>2535</v>
      </c>
      <c r="G525" s="14"/>
      <c r="H525" s="14" t="s">
        <v>2530</v>
      </c>
      <c r="I525" s="15">
        <v>57</v>
      </c>
      <c r="J525" s="77">
        <v>3</v>
      </c>
      <c r="K525" s="92"/>
    </row>
    <row r="526" spans="1:11" ht="24" x14ac:dyDescent="0.15">
      <c r="A526" s="14" t="s">
        <v>1505</v>
      </c>
      <c r="B526" s="14" t="s">
        <v>2527</v>
      </c>
      <c r="C526" s="14" t="s">
        <v>3800</v>
      </c>
      <c r="D526" s="16">
        <v>45813</v>
      </c>
      <c r="E526" s="16"/>
      <c r="F526" s="14" t="s">
        <v>2536</v>
      </c>
      <c r="G526" s="14"/>
      <c r="H526" s="14" t="s">
        <v>2530</v>
      </c>
      <c r="I526" s="15">
        <v>57</v>
      </c>
      <c r="J526" s="77">
        <v>3</v>
      </c>
      <c r="K526" s="92"/>
    </row>
    <row r="527" spans="1:11" ht="24" x14ac:dyDescent="0.15">
      <c r="A527" s="14" t="s">
        <v>1505</v>
      </c>
      <c r="B527" s="14" t="s">
        <v>2527</v>
      </c>
      <c r="C527" s="14" t="s">
        <v>3801</v>
      </c>
      <c r="D527" s="16">
        <v>45813</v>
      </c>
      <c r="E527" s="16"/>
      <c r="F527" s="14" t="s">
        <v>2537</v>
      </c>
      <c r="G527" s="14"/>
      <c r="H527" s="14" t="s">
        <v>2530</v>
      </c>
      <c r="I527" s="15">
        <v>300.83999999999997</v>
      </c>
      <c r="J527" s="77">
        <v>3</v>
      </c>
      <c r="K527" s="92"/>
    </row>
    <row r="528" spans="1:11" ht="36" x14ac:dyDescent="0.15">
      <c r="A528" s="14" t="s">
        <v>1505</v>
      </c>
      <c r="B528" s="14" t="s">
        <v>2527</v>
      </c>
      <c r="C528" s="14" t="s">
        <v>3802</v>
      </c>
      <c r="D528" s="16">
        <v>45833</v>
      </c>
      <c r="E528" s="16"/>
      <c r="F528" s="14" t="s">
        <v>2538</v>
      </c>
      <c r="G528" s="14"/>
      <c r="H528" s="14" t="s">
        <v>2534</v>
      </c>
      <c r="I528" s="15">
        <v>476.23</v>
      </c>
      <c r="J528" s="77">
        <v>3</v>
      </c>
      <c r="K528" s="92"/>
    </row>
    <row r="529" spans="1:11" ht="36" x14ac:dyDescent="0.15">
      <c r="A529" s="14" t="s">
        <v>1505</v>
      </c>
      <c r="B529" s="14" t="s">
        <v>2527</v>
      </c>
      <c r="C529" s="14" t="s">
        <v>3803</v>
      </c>
      <c r="D529" s="16">
        <v>45833</v>
      </c>
      <c r="E529" s="16"/>
      <c r="F529" s="14" t="s">
        <v>2539</v>
      </c>
      <c r="G529" s="14"/>
      <c r="H529" s="14" t="s">
        <v>1564</v>
      </c>
      <c r="I529" s="15">
        <v>261.43</v>
      </c>
      <c r="J529" s="77">
        <v>2</v>
      </c>
      <c r="K529" s="92"/>
    </row>
    <row r="530" spans="1:11" ht="24" x14ac:dyDescent="0.15">
      <c r="A530" s="14" t="s">
        <v>1505</v>
      </c>
      <c r="B530" s="14" t="s">
        <v>2527</v>
      </c>
      <c r="C530" s="14" t="s">
        <v>3804</v>
      </c>
      <c r="D530" s="16">
        <v>45838</v>
      </c>
      <c r="E530" s="16"/>
      <c r="F530" s="14" t="s">
        <v>2540</v>
      </c>
      <c r="G530" s="14"/>
      <c r="H530" s="14" t="s">
        <v>1564</v>
      </c>
      <c r="I530" s="15">
        <v>323.5</v>
      </c>
      <c r="J530" s="77">
        <v>2</v>
      </c>
      <c r="K530" s="92"/>
    </row>
    <row r="531" spans="1:11" ht="24" x14ac:dyDescent="0.15">
      <c r="A531" s="14" t="s">
        <v>1505</v>
      </c>
      <c r="B531" s="14" t="s">
        <v>2527</v>
      </c>
      <c r="C531" s="14" t="s">
        <v>3805</v>
      </c>
      <c r="D531" s="16">
        <v>45813</v>
      </c>
      <c r="E531" s="16"/>
      <c r="F531" s="14" t="s">
        <v>2541</v>
      </c>
      <c r="G531" s="14"/>
      <c r="H531" s="14" t="s">
        <v>2542</v>
      </c>
      <c r="I531" s="15">
        <v>500</v>
      </c>
      <c r="J531" s="77">
        <v>3</v>
      </c>
      <c r="K531" s="92"/>
    </row>
    <row r="532" spans="1:11" ht="24" x14ac:dyDescent="0.15">
      <c r="A532" s="14" t="s">
        <v>1505</v>
      </c>
      <c r="B532" s="14" t="s">
        <v>2527</v>
      </c>
      <c r="C532" s="14" t="s">
        <v>3806</v>
      </c>
      <c r="D532" s="16">
        <v>45813</v>
      </c>
      <c r="E532" s="16"/>
      <c r="F532" s="14" t="s">
        <v>2541</v>
      </c>
      <c r="G532" s="14"/>
      <c r="H532" s="14" t="s">
        <v>2543</v>
      </c>
      <c r="I532" s="15">
        <v>500</v>
      </c>
      <c r="J532" s="77">
        <v>3</v>
      </c>
      <c r="K532" s="92"/>
    </row>
    <row r="533" spans="1:11" ht="24" x14ac:dyDescent="0.15">
      <c r="A533" s="14" t="s">
        <v>1505</v>
      </c>
      <c r="B533" s="14" t="s">
        <v>2527</v>
      </c>
      <c r="C533" s="14" t="s">
        <v>3807</v>
      </c>
      <c r="D533" s="16">
        <v>45813</v>
      </c>
      <c r="E533" s="16"/>
      <c r="F533" s="14" t="s">
        <v>2541</v>
      </c>
      <c r="G533" s="14"/>
      <c r="H533" s="14" t="s">
        <v>2544</v>
      </c>
      <c r="I533" s="15">
        <v>500</v>
      </c>
      <c r="J533" s="77">
        <v>3</v>
      </c>
      <c r="K533" s="92"/>
    </row>
    <row r="534" spans="1:11" ht="24" x14ac:dyDescent="0.15">
      <c r="A534" s="14" t="s">
        <v>1505</v>
      </c>
      <c r="B534" s="14" t="s">
        <v>2527</v>
      </c>
      <c r="C534" s="14" t="s">
        <v>3808</v>
      </c>
      <c r="D534" s="16">
        <v>45813</v>
      </c>
      <c r="E534" s="16"/>
      <c r="F534" s="14" t="s">
        <v>2541</v>
      </c>
      <c r="G534" s="14"/>
      <c r="H534" s="14" t="s">
        <v>2545</v>
      </c>
      <c r="I534" s="15">
        <v>500</v>
      </c>
      <c r="J534" s="77">
        <v>3</v>
      </c>
      <c r="K534" s="92"/>
    </row>
    <row r="535" spans="1:11" ht="13" x14ac:dyDescent="0.15">
      <c r="A535" s="14" t="s">
        <v>1505</v>
      </c>
      <c r="B535" s="14" t="s">
        <v>2527</v>
      </c>
      <c r="C535" s="14" t="s">
        <v>3809</v>
      </c>
      <c r="D535" s="16">
        <v>45832</v>
      </c>
      <c r="E535" s="16"/>
      <c r="F535" s="14" t="s">
        <v>2546</v>
      </c>
      <c r="G535" s="14"/>
      <c r="H535" s="14" t="s">
        <v>2547</v>
      </c>
      <c r="I535" s="15">
        <v>1000</v>
      </c>
      <c r="J535" s="77">
        <v>3</v>
      </c>
      <c r="K535" s="92"/>
    </row>
    <row r="536" spans="1:11" ht="24" x14ac:dyDescent="0.15">
      <c r="A536" s="14" t="s">
        <v>1505</v>
      </c>
      <c r="B536" s="14" t="s">
        <v>2527</v>
      </c>
      <c r="C536" s="14" t="s">
        <v>3810</v>
      </c>
      <c r="D536" s="16">
        <v>45835</v>
      </c>
      <c r="E536" s="16"/>
      <c r="F536" s="14" t="s">
        <v>2548</v>
      </c>
      <c r="G536" s="14"/>
      <c r="H536" s="14" t="s">
        <v>2549</v>
      </c>
      <c r="I536" s="15">
        <v>600</v>
      </c>
      <c r="J536" s="77">
        <v>3</v>
      </c>
      <c r="K536" s="92"/>
    </row>
    <row r="537" spans="1:11" ht="13" x14ac:dyDescent="0.15">
      <c r="A537" s="14" t="s">
        <v>1505</v>
      </c>
      <c r="B537" s="14" t="s">
        <v>2527</v>
      </c>
      <c r="C537" s="14" t="s">
        <v>1827</v>
      </c>
      <c r="D537" s="16">
        <v>45838</v>
      </c>
      <c r="E537" s="16"/>
      <c r="F537" s="14" t="s">
        <v>2550</v>
      </c>
      <c r="G537" s="14"/>
      <c r="H537" s="14" t="s">
        <v>2022</v>
      </c>
      <c r="I537" s="15">
        <v>12280.77</v>
      </c>
      <c r="J537" s="77">
        <v>4</v>
      </c>
      <c r="K537" s="92"/>
    </row>
    <row r="538" spans="1:11" ht="13" x14ac:dyDescent="0.15">
      <c r="A538" s="14" t="s">
        <v>1505</v>
      </c>
      <c r="B538" s="14" t="s">
        <v>2527</v>
      </c>
      <c r="C538" s="14" t="s">
        <v>1827</v>
      </c>
      <c r="D538" s="16">
        <v>45838</v>
      </c>
      <c r="E538" s="16"/>
      <c r="F538" s="14" t="s">
        <v>2551</v>
      </c>
      <c r="G538" s="14"/>
      <c r="H538" s="14" t="s">
        <v>2552</v>
      </c>
      <c r="I538" s="15">
        <v>1689.22</v>
      </c>
      <c r="J538" s="77">
        <v>3</v>
      </c>
      <c r="K538" s="92"/>
    </row>
    <row r="539" spans="1:11" ht="13" x14ac:dyDescent="0.15">
      <c r="A539" s="14" t="s">
        <v>1505</v>
      </c>
      <c r="B539" s="14" t="s">
        <v>2527</v>
      </c>
      <c r="C539" s="14" t="s">
        <v>1827</v>
      </c>
      <c r="D539" s="16">
        <v>45838</v>
      </c>
      <c r="E539" s="16"/>
      <c r="F539" s="14" t="s">
        <v>2553</v>
      </c>
      <c r="G539" s="14"/>
      <c r="H539" s="14" t="s">
        <v>1736</v>
      </c>
      <c r="I539" s="15">
        <v>289.85000000000002</v>
      </c>
      <c r="J539" s="77">
        <v>3</v>
      </c>
      <c r="K539" s="92"/>
    </row>
    <row r="540" spans="1:11" ht="13" x14ac:dyDescent="0.15">
      <c r="A540" s="14" t="s">
        <v>1505</v>
      </c>
      <c r="B540" s="14" t="s">
        <v>2527</v>
      </c>
      <c r="C540" s="14" t="s">
        <v>1827</v>
      </c>
      <c r="D540" s="16">
        <v>45838</v>
      </c>
      <c r="E540" s="16"/>
      <c r="F540" s="14" t="s">
        <v>2554</v>
      </c>
      <c r="G540" s="14"/>
      <c r="H540" s="14" t="s">
        <v>2555</v>
      </c>
      <c r="I540" s="15">
        <v>2261.94</v>
      </c>
      <c r="J540" s="77">
        <v>2</v>
      </c>
      <c r="K540" s="92"/>
    </row>
    <row r="541" spans="1:11" ht="36" x14ac:dyDescent="0.15">
      <c r="A541" s="14" t="s">
        <v>1505</v>
      </c>
      <c r="B541" s="14" t="s">
        <v>2527</v>
      </c>
      <c r="C541" s="14" t="s">
        <v>1519</v>
      </c>
      <c r="D541" s="16">
        <v>45814</v>
      </c>
      <c r="E541" s="16"/>
      <c r="F541" s="14" t="s">
        <v>3811</v>
      </c>
      <c r="G541" s="14"/>
      <c r="H541" s="14" t="s">
        <v>2556</v>
      </c>
      <c r="I541" s="15">
        <v>10826.91</v>
      </c>
      <c r="J541" s="77">
        <v>4</v>
      </c>
      <c r="K541" s="92"/>
    </row>
    <row r="542" spans="1:11" ht="24" x14ac:dyDescent="0.15">
      <c r="A542" s="14" t="s">
        <v>1505</v>
      </c>
      <c r="B542" s="14" t="s">
        <v>2557</v>
      </c>
      <c r="C542" s="14" t="s">
        <v>2558</v>
      </c>
      <c r="D542" s="16">
        <v>45852</v>
      </c>
      <c r="E542" s="16"/>
      <c r="F542" s="14" t="s">
        <v>2559</v>
      </c>
      <c r="G542" s="14" t="s">
        <v>3578</v>
      </c>
      <c r="H542" s="14" t="s">
        <v>1800</v>
      </c>
      <c r="I542" s="15">
        <v>2076</v>
      </c>
      <c r="J542" s="77">
        <v>3</v>
      </c>
      <c r="K542" s="92"/>
    </row>
    <row r="543" spans="1:11" ht="24" x14ac:dyDescent="0.15">
      <c r="A543" s="14" t="s">
        <v>1505</v>
      </c>
      <c r="B543" s="14" t="s">
        <v>2560</v>
      </c>
      <c r="C543" s="14" t="s">
        <v>2561</v>
      </c>
      <c r="D543" s="16">
        <v>45852</v>
      </c>
      <c r="E543" s="16"/>
      <c r="F543" s="14" t="s">
        <v>2562</v>
      </c>
      <c r="G543" s="14" t="s">
        <v>3537</v>
      </c>
      <c r="H543" s="14" t="s">
        <v>2563</v>
      </c>
      <c r="I543" s="15">
        <v>1549.8</v>
      </c>
      <c r="J543" s="77">
        <v>2</v>
      </c>
      <c r="K543" s="92"/>
    </row>
    <row r="544" spans="1:11" ht="36" x14ac:dyDescent="0.15">
      <c r="A544" s="14" t="s">
        <v>1505</v>
      </c>
      <c r="B544" s="14" t="s">
        <v>3757</v>
      </c>
      <c r="C544" s="14" t="s">
        <v>2564</v>
      </c>
      <c r="D544" s="16">
        <v>45853</v>
      </c>
      <c r="E544" s="16"/>
      <c r="F544" s="14" t="s">
        <v>2565</v>
      </c>
      <c r="G544" s="14" t="s">
        <v>3509</v>
      </c>
      <c r="H544" s="14" t="s">
        <v>1517</v>
      </c>
      <c r="I544" s="15">
        <v>6571.32</v>
      </c>
      <c r="J544" s="77">
        <v>4</v>
      </c>
      <c r="K544" s="92"/>
    </row>
    <row r="545" spans="1:11" ht="24" x14ac:dyDescent="0.15">
      <c r="A545" s="14" t="s">
        <v>1505</v>
      </c>
      <c r="B545" s="14" t="s">
        <v>2566</v>
      </c>
      <c r="C545" s="14" t="s">
        <v>2567</v>
      </c>
      <c r="D545" s="16">
        <v>45852</v>
      </c>
      <c r="E545" s="16"/>
      <c r="F545" s="14" t="s">
        <v>3450</v>
      </c>
      <c r="G545" s="14" t="s">
        <v>3507</v>
      </c>
      <c r="H545" s="14" t="s">
        <v>2568</v>
      </c>
      <c r="I545" s="15">
        <v>1000</v>
      </c>
      <c r="J545" s="77">
        <v>2</v>
      </c>
      <c r="K545" s="92"/>
    </row>
    <row r="546" spans="1:11" ht="24" x14ac:dyDescent="0.15">
      <c r="A546" s="14" t="s">
        <v>1505</v>
      </c>
      <c r="B546" s="14" t="s">
        <v>2569</v>
      </c>
      <c r="C546" s="14" t="s">
        <v>2570</v>
      </c>
      <c r="D546" s="16">
        <v>45852</v>
      </c>
      <c r="E546" s="16"/>
      <c r="F546" s="14" t="s">
        <v>2571</v>
      </c>
      <c r="G546" s="14" t="s">
        <v>3600</v>
      </c>
      <c r="H546" s="14" t="s">
        <v>2086</v>
      </c>
      <c r="I546" s="15">
        <v>1500</v>
      </c>
      <c r="J546" s="77">
        <v>3</v>
      </c>
      <c r="K546" s="92"/>
    </row>
    <row r="547" spans="1:11" ht="24" x14ac:dyDescent="0.15">
      <c r="A547" s="14" t="s">
        <v>1505</v>
      </c>
      <c r="B547" s="14" t="s">
        <v>2572</v>
      </c>
      <c r="C547" s="14" t="s">
        <v>2573</v>
      </c>
      <c r="D547" s="16">
        <v>45852</v>
      </c>
      <c r="E547" s="16"/>
      <c r="F547" s="14" t="s">
        <v>2574</v>
      </c>
      <c r="G547" s="14" t="s">
        <v>3585</v>
      </c>
      <c r="H547" s="14" t="s">
        <v>1951</v>
      </c>
      <c r="I547" s="15">
        <v>718</v>
      </c>
      <c r="J547" s="77">
        <v>3</v>
      </c>
      <c r="K547" s="92"/>
    </row>
    <row r="548" spans="1:11" ht="13" x14ac:dyDescent="0.15">
      <c r="A548" s="14" t="s">
        <v>1505</v>
      </c>
      <c r="B548" s="14" t="s">
        <v>2575</v>
      </c>
      <c r="C548" s="14" t="s">
        <v>2576</v>
      </c>
      <c r="D548" s="16">
        <v>45848</v>
      </c>
      <c r="E548" s="16"/>
      <c r="F548" s="14" t="s">
        <v>2577</v>
      </c>
      <c r="G548" s="14"/>
      <c r="H548" s="14" t="s">
        <v>2578</v>
      </c>
      <c r="I548" s="15">
        <v>155.21</v>
      </c>
      <c r="J548" s="77">
        <v>3</v>
      </c>
      <c r="K548" s="92"/>
    </row>
    <row r="549" spans="1:11" ht="24" x14ac:dyDescent="0.15">
      <c r="A549" s="14" t="s">
        <v>1505</v>
      </c>
      <c r="B549" s="14" t="s">
        <v>2579</v>
      </c>
      <c r="C549" s="14" t="s">
        <v>2580</v>
      </c>
      <c r="D549" s="16">
        <v>45848</v>
      </c>
      <c r="E549" s="16"/>
      <c r="F549" s="14" t="s">
        <v>2581</v>
      </c>
      <c r="G549" s="14" t="s">
        <v>3641</v>
      </c>
      <c r="H549" s="14" t="s">
        <v>1807</v>
      </c>
      <c r="I549" s="15">
        <v>724.89</v>
      </c>
      <c r="J549" s="77">
        <v>3</v>
      </c>
      <c r="K549" s="92"/>
    </row>
    <row r="550" spans="1:11" ht="24" x14ac:dyDescent="0.15">
      <c r="A550" s="14" t="s">
        <v>1505</v>
      </c>
      <c r="B550" s="14" t="s">
        <v>1582</v>
      </c>
      <c r="C550" s="14" t="s">
        <v>2582</v>
      </c>
      <c r="D550" s="16">
        <v>250302</v>
      </c>
      <c r="E550" s="16"/>
      <c r="F550" s="14" t="s">
        <v>2583</v>
      </c>
      <c r="G550" s="14" t="s">
        <v>3600</v>
      </c>
      <c r="H550" s="14" t="s">
        <v>2086</v>
      </c>
      <c r="I550" s="15">
        <v>800</v>
      </c>
      <c r="J550" s="77">
        <v>3</v>
      </c>
      <c r="K550" s="92"/>
    </row>
    <row r="551" spans="1:11" ht="24" x14ac:dyDescent="0.15">
      <c r="A551" s="14" t="s">
        <v>1505</v>
      </c>
      <c r="B551" s="14" t="s">
        <v>2584</v>
      </c>
      <c r="C551" s="14" t="s">
        <v>2585</v>
      </c>
      <c r="D551" s="16">
        <v>45852</v>
      </c>
      <c r="E551" s="16"/>
      <c r="F551" s="14" t="s">
        <v>2586</v>
      </c>
      <c r="G551" s="14" t="s">
        <v>3600</v>
      </c>
      <c r="H551" s="14" t="s">
        <v>2086</v>
      </c>
      <c r="I551" s="15">
        <v>1100</v>
      </c>
      <c r="J551" s="77">
        <v>3</v>
      </c>
      <c r="K551" s="92"/>
    </row>
    <row r="552" spans="1:11" ht="24" x14ac:dyDescent="0.15">
      <c r="A552" s="14" t="s">
        <v>1505</v>
      </c>
      <c r="B552" s="14" t="s">
        <v>2587</v>
      </c>
      <c r="C552" s="14" t="s">
        <v>2588</v>
      </c>
      <c r="D552" s="16">
        <v>45853</v>
      </c>
      <c r="E552" s="16"/>
      <c r="F552" s="14" t="s">
        <v>2589</v>
      </c>
      <c r="G552" s="14" t="s">
        <v>3569</v>
      </c>
      <c r="H552" s="14" t="s">
        <v>1727</v>
      </c>
      <c r="I552" s="15">
        <v>6370</v>
      </c>
      <c r="J552" s="77">
        <v>2</v>
      </c>
      <c r="K552" s="92"/>
    </row>
    <row r="553" spans="1:11" ht="24" x14ac:dyDescent="0.15">
      <c r="A553" s="14" t="s">
        <v>1505</v>
      </c>
      <c r="B553" s="14" t="s">
        <v>2590</v>
      </c>
      <c r="C553" s="14" t="s">
        <v>2591</v>
      </c>
      <c r="D553" s="16">
        <v>45853</v>
      </c>
      <c r="E553" s="16"/>
      <c r="F553" s="14" t="s">
        <v>2592</v>
      </c>
      <c r="G553" s="14" t="s">
        <v>3509</v>
      </c>
      <c r="H553" s="14" t="s">
        <v>1517</v>
      </c>
      <c r="I553" s="15">
        <v>1733.98</v>
      </c>
      <c r="J553" s="77">
        <v>4</v>
      </c>
      <c r="K553" s="92"/>
    </row>
    <row r="554" spans="1:11" ht="24" x14ac:dyDescent="0.15">
      <c r="A554" s="14" t="s">
        <v>1505</v>
      </c>
      <c r="B554" s="14" t="s">
        <v>2593</v>
      </c>
      <c r="C554" s="14" t="s">
        <v>2594</v>
      </c>
      <c r="D554" s="16">
        <v>45852</v>
      </c>
      <c r="E554" s="16"/>
      <c r="F554" s="14" t="s">
        <v>2595</v>
      </c>
      <c r="G554" s="14" t="s">
        <v>3642</v>
      </c>
      <c r="H554" s="14" t="s">
        <v>2596</v>
      </c>
      <c r="I554" s="15">
        <v>540</v>
      </c>
      <c r="J554" s="77">
        <v>3</v>
      </c>
      <c r="K554" s="92"/>
    </row>
    <row r="555" spans="1:11" ht="24" x14ac:dyDescent="0.15">
      <c r="A555" s="14" t="s">
        <v>1505</v>
      </c>
      <c r="B555" s="14" t="s">
        <v>2597</v>
      </c>
      <c r="C555" s="14" t="s">
        <v>2598</v>
      </c>
      <c r="D555" s="16">
        <v>45854</v>
      </c>
      <c r="E555" s="16"/>
      <c r="F555" s="14" t="s">
        <v>2599</v>
      </c>
      <c r="G555" s="14" t="s">
        <v>3585</v>
      </c>
      <c r="H555" s="14" t="s">
        <v>1951</v>
      </c>
      <c r="I555" s="15">
        <v>1003</v>
      </c>
      <c r="J555" s="77">
        <v>3</v>
      </c>
      <c r="K555" s="92"/>
    </row>
    <row r="556" spans="1:11" ht="24" x14ac:dyDescent="0.15">
      <c r="A556" s="14" t="s">
        <v>1505</v>
      </c>
      <c r="B556" s="14" t="s">
        <v>2600</v>
      </c>
      <c r="C556" s="14" t="s">
        <v>2601</v>
      </c>
      <c r="D556" s="16">
        <v>45852</v>
      </c>
      <c r="E556" s="16"/>
      <c r="F556" s="14" t="s">
        <v>2602</v>
      </c>
      <c r="G556" s="14" t="s">
        <v>3585</v>
      </c>
      <c r="H556" s="14" t="s">
        <v>1951</v>
      </c>
      <c r="I556" s="15">
        <v>65</v>
      </c>
      <c r="J556" s="77">
        <v>3</v>
      </c>
      <c r="K556" s="92"/>
    </row>
    <row r="557" spans="1:11" ht="24" x14ac:dyDescent="0.15">
      <c r="A557" s="14" t="s">
        <v>1505</v>
      </c>
      <c r="B557" s="14" t="s">
        <v>2603</v>
      </c>
      <c r="C557" s="14" t="s">
        <v>2604</v>
      </c>
      <c r="D557" s="16">
        <v>45852</v>
      </c>
      <c r="E557" s="16"/>
      <c r="F557" s="14" t="s">
        <v>2605</v>
      </c>
      <c r="G557" s="14" t="s">
        <v>3585</v>
      </c>
      <c r="H557" s="14" t="s">
        <v>1951</v>
      </c>
      <c r="I557" s="15">
        <v>140</v>
      </c>
      <c r="J557" s="77">
        <v>3</v>
      </c>
      <c r="K557" s="92"/>
    </row>
    <row r="558" spans="1:11" ht="13" x14ac:dyDescent="0.15">
      <c r="A558" s="14" t="s">
        <v>1505</v>
      </c>
      <c r="B558" s="14" t="s">
        <v>2606</v>
      </c>
      <c r="C558" s="14" t="s">
        <v>2607</v>
      </c>
      <c r="D558" s="16">
        <v>45852</v>
      </c>
      <c r="E558" s="16"/>
      <c r="F558" s="14" t="s">
        <v>2608</v>
      </c>
      <c r="G558" s="14" t="s">
        <v>3643</v>
      </c>
      <c r="H558" s="14" t="s">
        <v>2609</v>
      </c>
      <c r="I558" s="15">
        <v>451.88</v>
      </c>
      <c r="J558" s="77">
        <v>3</v>
      </c>
      <c r="K558" s="92"/>
    </row>
    <row r="559" spans="1:11" ht="13" x14ac:dyDescent="0.15">
      <c r="A559" s="14" t="s">
        <v>1505</v>
      </c>
      <c r="B559" s="14" t="s">
        <v>2610</v>
      </c>
      <c r="C559" s="14" t="s">
        <v>2611</v>
      </c>
      <c r="D559" s="16">
        <v>45852</v>
      </c>
      <c r="E559" s="16"/>
      <c r="F559" s="14" t="s">
        <v>2612</v>
      </c>
      <c r="G559" s="14" t="s">
        <v>3537</v>
      </c>
      <c r="H559" s="14" t="s">
        <v>1615</v>
      </c>
      <c r="I559" s="15">
        <v>1567.57</v>
      </c>
      <c r="J559" s="77">
        <v>2</v>
      </c>
      <c r="K559" s="92"/>
    </row>
    <row r="560" spans="1:11" ht="24" x14ac:dyDescent="0.15">
      <c r="A560" s="14" t="s">
        <v>1505</v>
      </c>
      <c r="B560" s="14" t="s">
        <v>2613</v>
      </c>
      <c r="C560" s="14" t="s">
        <v>2614</v>
      </c>
      <c r="D560" s="16">
        <v>45852</v>
      </c>
      <c r="E560" s="16"/>
      <c r="F560" s="14" t="s">
        <v>2615</v>
      </c>
      <c r="G560" s="14" t="s">
        <v>3537</v>
      </c>
      <c r="H560" s="14" t="s">
        <v>2563</v>
      </c>
      <c r="I560" s="15">
        <v>79.56</v>
      </c>
      <c r="J560" s="77">
        <v>2</v>
      </c>
      <c r="K560" s="92"/>
    </row>
    <row r="561" spans="1:11" ht="24" x14ac:dyDescent="0.15">
      <c r="A561" s="14" t="s">
        <v>1505</v>
      </c>
      <c r="B561" s="14" t="s">
        <v>2616</v>
      </c>
      <c r="C561" s="14" t="s">
        <v>2617</v>
      </c>
      <c r="D561" s="16">
        <v>45852</v>
      </c>
      <c r="E561" s="16"/>
      <c r="F561" s="14" t="s">
        <v>2618</v>
      </c>
      <c r="G561" s="14" t="s">
        <v>3644</v>
      </c>
      <c r="H561" s="14" t="s">
        <v>2619</v>
      </c>
      <c r="I561" s="15">
        <v>120.6</v>
      </c>
      <c r="J561" s="77">
        <v>2</v>
      </c>
      <c r="K561" s="92"/>
    </row>
    <row r="562" spans="1:11" ht="24" x14ac:dyDescent="0.15">
      <c r="A562" s="14" t="s">
        <v>1505</v>
      </c>
      <c r="B562" s="14" t="s">
        <v>2620</v>
      </c>
      <c r="C562" s="14" t="s">
        <v>2316</v>
      </c>
      <c r="D562" s="16">
        <v>45852</v>
      </c>
      <c r="E562" s="16"/>
      <c r="F562" s="14" t="s">
        <v>2621</v>
      </c>
      <c r="G562" s="14" t="s">
        <v>3645</v>
      </c>
      <c r="H562" s="14" t="s">
        <v>2622</v>
      </c>
      <c r="I562" s="15">
        <v>179.32</v>
      </c>
      <c r="J562" s="77">
        <v>2</v>
      </c>
      <c r="K562" s="92"/>
    </row>
    <row r="563" spans="1:11" ht="13" x14ac:dyDescent="0.15">
      <c r="A563" s="14" t="s">
        <v>1505</v>
      </c>
      <c r="B563" s="14" t="s">
        <v>2623</v>
      </c>
      <c r="C563" s="14" t="s">
        <v>2624</v>
      </c>
      <c r="D563" s="16">
        <v>45848</v>
      </c>
      <c r="E563" s="16"/>
      <c r="F563" s="14" t="s">
        <v>2625</v>
      </c>
      <c r="G563" s="14" t="s">
        <v>3508</v>
      </c>
      <c r="H563" s="14" t="s">
        <v>1513</v>
      </c>
      <c r="I563" s="15">
        <v>220</v>
      </c>
      <c r="J563" s="77">
        <v>2</v>
      </c>
      <c r="K563" s="92"/>
    </row>
    <row r="564" spans="1:11" ht="24" x14ac:dyDescent="0.15">
      <c r="A564" s="14" t="s">
        <v>1505</v>
      </c>
      <c r="B564" s="14" t="s">
        <v>2626</v>
      </c>
      <c r="C564" s="14" t="s">
        <v>2627</v>
      </c>
      <c r="D564" s="16">
        <v>45852</v>
      </c>
      <c r="E564" s="16"/>
      <c r="F564" s="14" t="s">
        <v>2628</v>
      </c>
      <c r="G564" s="14" t="s">
        <v>3646</v>
      </c>
      <c r="H564" s="14" t="s">
        <v>2629</v>
      </c>
      <c r="I564" s="15">
        <v>130.5</v>
      </c>
      <c r="J564" s="77">
        <v>2</v>
      </c>
      <c r="K564" s="92"/>
    </row>
    <row r="565" spans="1:11" ht="24" x14ac:dyDescent="0.15">
      <c r="A565" s="14" t="s">
        <v>1505</v>
      </c>
      <c r="B565" s="14" t="s">
        <v>2630</v>
      </c>
      <c r="C565" s="14" t="s">
        <v>2631</v>
      </c>
      <c r="D565" s="16">
        <v>45852</v>
      </c>
      <c r="E565" s="16"/>
      <c r="F565" s="14" t="s">
        <v>2632</v>
      </c>
      <c r="G565" s="14" t="s">
        <v>3615</v>
      </c>
      <c r="H565" s="14" t="s">
        <v>2307</v>
      </c>
      <c r="I565" s="15">
        <v>55.8</v>
      </c>
      <c r="J565" s="77">
        <v>2</v>
      </c>
      <c r="K565" s="92"/>
    </row>
    <row r="566" spans="1:11" ht="24" x14ac:dyDescent="0.15">
      <c r="A566" s="14" t="s">
        <v>1505</v>
      </c>
      <c r="B566" s="14" t="s">
        <v>2633</v>
      </c>
      <c r="C566" s="14" t="s">
        <v>2634</v>
      </c>
      <c r="D566" s="16">
        <v>45855</v>
      </c>
      <c r="E566" s="16"/>
      <c r="F566" s="14" t="s">
        <v>2635</v>
      </c>
      <c r="G566" s="14" t="s">
        <v>3603</v>
      </c>
      <c r="H566" s="14" t="s">
        <v>2192</v>
      </c>
      <c r="I566" s="15">
        <v>612.74</v>
      </c>
      <c r="J566" s="77">
        <v>2</v>
      </c>
      <c r="K566" s="92"/>
    </row>
    <row r="567" spans="1:11" ht="24" x14ac:dyDescent="0.15">
      <c r="A567" s="14" t="s">
        <v>1505</v>
      </c>
      <c r="B567" s="14" t="s">
        <v>2636</v>
      </c>
      <c r="C567" s="14" t="s">
        <v>2637</v>
      </c>
      <c r="D567" s="16">
        <v>45852</v>
      </c>
      <c r="E567" s="16"/>
      <c r="F567" s="14" t="s">
        <v>2638</v>
      </c>
      <c r="G567" s="14" t="s">
        <v>3601</v>
      </c>
      <c r="H567" s="14" t="s">
        <v>2159</v>
      </c>
      <c r="I567" s="15">
        <v>269.32</v>
      </c>
      <c r="J567" s="77">
        <v>2</v>
      </c>
      <c r="K567" s="92"/>
    </row>
    <row r="568" spans="1:11" ht="13" x14ac:dyDescent="0.15">
      <c r="A568" s="14" t="s">
        <v>1505</v>
      </c>
      <c r="B568" s="14" t="s">
        <v>2639</v>
      </c>
      <c r="C568" s="14" t="s">
        <v>2640</v>
      </c>
      <c r="D568" s="16">
        <v>45848</v>
      </c>
      <c r="E568" s="16"/>
      <c r="F568" s="14" t="s">
        <v>2641</v>
      </c>
      <c r="G568" s="14" t="s">
        <v>3508</v>
      </c>
      <c r="H568" s="14" t="s">
        <v>1513</v>
      </c>
      <c r="I568" s="15">
        <v>108.4</v>
      </c>
      <c r="J568" s="77">
        <v>2</v>
      </c>
      <c r="K568" s="92"/>
    </row>
    <row r="569" spans="1:11" ht="13" x14ac:dyDescent="0.15">
      <c r="A569" s="14" t="s">
        <v>1505</v>
      </c>
      <c r="B569" s="14" t="s">
        <v>2642</v>
      </c>
      <c r="C569" s="14" t="s">
        <v>2643</v>
      </c>
      <c r="D569" s="16">
        <v>45848</v>
      </c>
      <c r="E569" s="16"/>
      <c r="F569" s="14" t="s">
        <v>2644</v>
      </c>
      <c r="G569" s="14" t="s">
        <v>3508</v>
      </c>
      <c r="H569" s="14" t="s">
        <v>1513</v>
      </c>
      <c r="I569" s="15">
        <v>160</v>
      </c>
      <c r="J569" s="77">
        <v>2</v>
      </c>
      <c r="K569" s="92"/>
    </row>
    <row r="570" spans="1:11" ht="24" x14ac:dyDescent="0.15">
      <c r="A570" s="14" t="s">
        <v>1505</v>
      </c>
      <c r="B570" s="14" t="s">
        <v>2645</v>
      </c>
      <c r="C570" s="14" t="s">
        <v>2646</v>
      </c>
      <c r="D570" s="16">
        <v>45853</v>
      </c>
      <c r="E570" s="16"/>
      <c r="F570" s="14" t="s">
        <v>2647</v>
      </c>
      <c r="G570" s="14" t="s">
        <v>3509</v>
      </c>
      <c r="H570" s="14" t="s">
        <v>1517</v>
      </c>
      <c r="I570" s="15">
        <v>4837.34</v>
      </c>
      <c r="J570" s="77">
        <v>4</v>
      </c>
      <c r="K570" s="92"/>
    </row>
    <row r="571" spans="1:11" ht="24" x14ac:dyDescent="0.15">
      <c r="A571" s="14" t="s">
        <v>1505</v>
      </c>
      <c r="B571" s="14" t="s">
        <v>2648</v>
      </c>
      <c r="C571" s="14" t="s">
        <v>2292</v>
      </c>
      <c r="D571" s="16">
        <v>45848</v>
      </c>
      <c r="E571" s="16"/>
      <c r="F571" s="14" t="s">
        <v>2649</v>
      </c>
      <c r="G571" s="14" t="s">
        <v>3556</v>
      </c>
      <c r="H571" s="14" t="s">
        <v>1677</v>
      </c>
      <c r="I571" s="15">
        <v>250</v>
      </c>
      <c r="J571" s="77">
        <v>2</v>
      </c>
      <c r="K571" s="92"/>
    </row>
    <row r="572" spans="1:11" ht="24" x14ac:dyDescent="0.15">
      <c r="A572" s="14" t="s">
        <v>1505</v>
      </c>
      <c r="B572" s="14" t="s">
        <v>2650</v>
      </c>
      <c r="C572" s="14" t="s">
        <v>2292</v>
      </c>
      <c r="D572" s="16">
        <v>45848</v>
      </c>
      <c r="E572" s="16"/>
      <c r="F572" s="14" t="s">
        <v>2651</v>
      </c>
      <c r="G572" s="14" t="s">
        <v>3557</v>
      </c>
      <c r="H572" s="14" t="s">
        <v>1679</v>
      </c>
      <c r="I572" s="15">
        <v>530.71</v>
      </c>
      <c r="J572" s="77">
        <v>2</v>
      </c>
      <c r="K572" s="92"/>
    </row>
    <row r="573" spans="1:11" ht="24" x14ac:dyDescent="0.15">
      <c r="A573" s="14" t="s">
        <v>1505</v>
      </c>
      <c r="B573" s="14" t="s">
        <v>2652</v>
      </c>
      <c r="C573" s="14" t="s">
        <v>2323</v>
      </c>
      <c r="D573" s="16">
        <v>45852</v>
      </c>
      <c r="E573" s="16"/>
      <c r="F573" s="14" t="s">
        <v>2653</v>
      </c>
      <c r="G573" s="14" t="s">
        <v>3572</v>
      </c>
      <c r="H573" s="14" t="s">
        <v>1762</v>
      </c>
      <c r="I573" s="15">
        <v>800</v>
      </c>
      <c r="J573" s="77">
        <v>2</v>
      </c>
      <c r="K573" s="92"/>
    </row>
    <row r="574" spans="1:11" ht="24" x14ac:dyDescent="0.15">
      <c r="A574" s="14" t="s">
        <v>1505</v>
      </c>
      <c r="B574" s="14" t="s">
        <v>2654</v>
      </c>
      <c r="C574" s="14" t="s">
        <v>2655</v>
      </c>
      <c r="D574" s="16">
        <v>45853</v>
      </c>
      <c r="E574" s="16"/>
      <c r="F574" s="14" t="s">
        <v>2656</v>
      </c>
      <c r="G574" s="14" t="s">
        <v>3647</v>
      </c>
      <c r="H574" s="14" t="s">
        <v>2657</v>
      </c>
      <c r="I574" s="15">
        <v>2583</v>
      </c>
      <c r="J574" s="77">
        <v>3</v>
      </c>
      <c r="K574" s="92"/>
    </row>
    <row r="575" spans="1:11" ht="24" x14ac:dyDescent="0.15">
      <c r="A575" s="14" t="s">
        <v>1505</v>
      </c>
      <c r="B575" s="14" t="s">
        <v>2658</v>
      </c>
      <c r="C575" s="14" t="s">
        <v>2659</v>
      </c>
      <c r="D575" s="16">
        <v>45852</v>
      </c>
      <c r="E575" s="16"/>
      <c r="F575" s="14" t="s">
        <v>2513</v>
      </c>
      <c r="G575" s="14" t="s">
        <v>3552</v>
      </c>
      <c r="H575" s="14" t="s">
        <v>1665</v>
      </c>
      <c r="I575" s="15">
        <v>400</v>
      </c>
      <c r="J575" s="77">
        <v>2</v>
      </c>
      <c r="K575" s="92"/>
    </row>
    <row r="576" spans="1:11" ht="24" x14ac:dyDescent="0.15">
      <c r="A576" s="14" t="s">
        <v>1505</v>
      </c>
      <c r="B576" s="14" t="s">
        <v>2660</v>
      </c>
      <c r="C576" s="14" t="s">
        <v>1663</v>
      </c>
      <c r="D576" s="16">
        <v>45852</v>
      </c>
      <c r="E576" s="16"/>
      <c r="F576" s="14" t="s">
        <v>2661</v>
      </c>
      <c r="G576" s="14" t="s">
        <v>3576</v>
      </c>
      <c r="H576" s="14" t="s">
        <v>1509</v>
      </c>
      <c r="I576" s="15">
        <v>800</v>
      </c>
      <c r="J576" s="77">
        <v>2</v>
      </c>
      <c r="K576" s="92"/>
    </row>
    <row r="577" spans="1:11" ht="24" x14ac:dyDescent="0.15">
      <c r="A577" s="14" t="s">
        <v>1505</v>
      </c>
      <c r="B577" s="14" t="s">
        <v>2662</v>
      </c>
      <c r="C577" s="14" t="s">
        <v>2154</v>
      </c>
      <c r="D577" s="16">
        <v>45852</v>
      </c>
      <c r="E577" s="16"/>
      <c r="F577" s="14" t="s">
        <v>2476</v>
      </c>
      <c r="G577" s="14" t="s">
        <v>3558</v>
      </c>
      <c r="H577" s="14" t="s">
        <v>1682</v>
      </c>
      <c r="I577" s="15">
        <v>400</v>
      </c>
      <c r="J577" s="77">
        <v>2</v>
      </c>
      <c r="K577" s="92"/>
    </row>
    <row r="578" spans="1:11" ht="24" x14ac:dyDescent="0.15">
      <c r="A578" s="14" t="s">
        <v>1505</v>
      </c>
      <c r="B578" s="14" t="s">
        <v>2663</v>
      </c>
      <c r="C578" s="14" t="s">
        <v>2083</v>
      </c>
      <c r="D578" s="16">
        <v>45852</v>
      </c>
      <c r="E578" s="16"/>
      <c r="F578" s="14" t="s">
        <v>2664</v>
      </c>
      <c r="G578" s="14" t="s">
        <v>3525</v>
      </c>
      <c r="H578" s="14" t="s">
        <v>1570</v>
      </c>
      <c r="I578" s="15">
        <v>500</v>
      </c>
      <c r="J578" s="77">
        <v>2</v>
      </c>
      <c r="K578" s="92"/>
    </row>
    <row r="579" spans="1:11" ht="24" x14ac:dyDescent="0.15">
      <c r="A579" s="14" t="s">
        <v>1505</v>
      </c>
      <c r="B579" s="14" t="s">
        <v>2665</v>
      </c>
      <c r="C579" s="14" t="s">
        <v>2666</v>
      </c>
      <c r="D579" s="16">
        <v>45854</v>
      </c>
      <c r="E579" s="16"/>
      <c r="F579" s="14" t="s">
        <v>2667</v>
      </c>
      <c r="G579" s="14" t="s">
        <v>3648</v>
      </c>
      <c r="H579" s="14" t="s">
        <v>2668</v>
      </c>
      <c r="I579" s="15">
        <v>1800</v>
      </c>
      <c r="J579" s="77">
        <v>3</v>
      </c>
      <c r="K579" s="92"/>
    </row>
    <row r="580" spans="1:11" ht="24" x14ac:dyDescent="0.15">
      <c r="A580" s="14" t="s">
        <v>1505</v>
      </c>
      <c r="B580" s="14" t="s">
        <v>2669</v>
      </c>
      <c r="C580" s="14" t="s">
        <v>2670</v>
      </c>
      <c r="D580" s="16">
        <v>45848</v>
      </c>
      <c r="E580" s="16"/>
      <c r="F580" s="14" t="s">
        <v>2426</v>
      </c>
      <c r="G580" s="14" t="s">
        <v>3564</v>
      </c>
      <c r="H580" s="14" t="s">
        <v>1704</v>
      </c>
      <c r="I580" s="15">
        <v>500</v>
      </c>
      <c r="J580" s="77">
        <v>2</v>
      </c>
      <c r="K580" s="92"/>
    </row>
    <row r="581" spans="1:11" ht="24" x14ac:dyDescent="0.15">
      <c r="A581" s="14" t="s">
        <v>1505</v>
      </c>
      <c r="B581" s="14" t="s">
        <v>2671</v>
      </c>
      <c r="C581" s="14" t="s">
        <v>2672</v>
      </c>
      <c r="D581" s="16">
        <v>45852</v>
      </c>
      <c r="E581" s="16"/>
      <c r="F581" s="14" t="s">
        <v>2673</v>
      </c>
      <c r="G581" s="14" t="s">
        <v>3577</v>
      </c>
      <c r="H581" s="14" t="s">
        <v>2674</v>
      </c>
      <c r="I581" s="15">
        <v>678.65</v>
      </c>
      <c r="J581" s="77">
        <v>4</v>
      </c>
      <c r="K581" s="92"/>
    </row>
    <row r="582" spans="1:11" ht="24" x14ac:dyDescent="0.15">
      <c r="A582" s="14" t="s">
        <v>1505</v>
      </c>
      <c r="B582" s="14" t="s">
        <v>2675</v>
      </c>
      <c r="C582" s="14" t="s">
        <v>2676</v>
      </c>
      <c r="D582" s="16">
        <v>45852</v>
      </c>
      <c r="E582" s="16"/>
      <c r="F582" s="14" t="s">
        <v>2677</v>
      </c>
      <c r="G582" s="14" t="s">
        <v>3577</v>
      </c>
      <c r="H582" s="14" t="s">
        <v>2678</v>
      </c>
      <c r="I582" s="15">
        <v>125.95</v>
      </c>
      <c r="J582" s="77">
        <v>4</v>
      </c>
      <c r="K582" s="92"/>
    </row>
    <row r="583" spans="1:11" ht="36" x14ac:dyDescent="0.15">
      <c r="A583" s="14" t="s">
        <v>1505</v>
      </c>
      <c r="B583" s="14" t="s">
        <v>2679</v>
      </c>
      <c r="C583" s="14" t="s">
        <v>2680</v>
      </c>
      <c r="D583" s="16">
        <v>45853</v>
      </c>
      <c r="E583" s="16"/>
      <c r="F583" s="14" t="s">
        <v>2681</v>
      </c>
      <c r="G583" s="14" t="s">
        <v>3649</v>
      </c>
      <c r="H583" s="14" t="s">
        <v>2682</v>
      </c>
      <c r="I583" s="15">
        <v>1340.06</v>
      </c>
      <c r="J583" s="77">
        <v>3</v>
      </c>
      <c r="K583" s="92"/>
    </row>
    <row r="584" spans="1:11" ht="36" x14ac:dyDescent="0.15">
      <c r="A584" s="14" t="s">
        <v>1505</v>
      </c>
      <c r="B584" s="14" t="s">
        <v>2683</v>
      </c>
      <c r="C584" s="14" t="s">
        <v>2684</v>
      </c>
      <c r="D584" s="16">
        <v>45853</v>
      </c>
      <c r="E584" s="16"/>
      <c r="F584" s="14" t="s">
        <v>2685</v>
      </c>
      <c r="G584" s="14" t="s">
        <v>3649</v>
      </c>
      <c r="H584" s="14" t="s">
        <v>2682</v>
      </c>
      <c r="I584" s="15">
        <v>1172.1600000000001</v>
      </c>
      <c r="J584" s="77">
        <v>3</v>
      </c>
      <c r="K584" s="92"/>
    </row>
    <row r="585" spans="1:11" ht="24" x14ac:dyDescent="0.15">
      <c r="A585" s="14" t="s">
        <v>1505</v>
      </c>
      <c r="B585" s="14" t="s">
        <v>2686</v>
      </c>
      <c r="C585" s="14" t="s">
        <v>2687</v>
      </c>
      <c r="D585" s="16">
        <v>45852</v>
      </c>
      <c r="E585" s="16"/>
      <c r="F585" s="14" t="s">
        <v>2688</v>
      </c>
      <c r="G585" s="14" t="s">
        <v>3600</v>
      </c>
      <c r="H585" s="14" t="s">
        <v>2086</v>
      </c>
      <c r="I585" s="15">
        <v>1088.5</v>
      </c>
      <c r="J585" s="77">
        <v>3</v>
      </c>
      <c r="K585" s="92"/>
    </row>
    <row r="586" spans="1:11" ht="24" x14ac:dyDescent="0.15">
      <c r="A586" s="14" t="s">
        <v>1505</v>
      </c>
      <c r="B586" s="14" t="s">
        <v>2689</v>
      </c>
      <c r="C586" s="14" t="s">
        <v>1756</v>
      </c>
      <c r="D586" s="16">
        <v>45852</v>
      </c>
      <c r="E586" s="16"/>
      <c r="F586" s="14" t="s">
        <v>2690</v>
      </c>
      <c r="G586" s="14" t="s">
        <v>3650</v>
      </c>
      <c r="H586" s="14" t="s">
        <v>2691</v>
      </c>
      <c r="I586" s="15">
        <v>710</v>
      </c>
      <c r="J586" s="77">
        <v>3</v>
      </c>
      <c r="K586" s="92"/>
    </row>
    <row r="587" spans="1:11" ht="24" x14ac:dyDescent="0.15">
      <c r="A587" s="14" t="s">
        <v>1505</v>
      </c>
      <c r="B587" s="14" t="s">
        <v>2692</v>
      </c>
      <c r="C587" s="14" t="s">
        <v>2693</v>
      </c>
      <c r="D587" s="16">
        <v>45848</v>
      </c>
      <c r="E587" s="16"/>
      <c r="F587" s="14" t="s">
        <v>2694</v>
      </c>
      <c r="G587" s="14" t="s">
        <v>3651</v>
      </c>
      <c r="H587" s="14" t="s">
        <v>2695</v>
      </c>
      <c r="I587" s="15">
        <v>209.4</v>
      </c>
      <c r="J587" s="77">
        <v>3</v>
      </c>
      <c r="K587" s="92"/>
    </row>
    <row r="588" spans="1:11" ht="24" x14ac:dyDescent="0.15">
      <c r="A588" s="14" t="s">
        <v>1505</v>
      </c>
      <c r="B588" s="14" t="s">
        <v>2696</v>
      </c>
      <c r="C588" s="14" t="s">
        <v>2697</v>
      </c>
      <c r="D588" s="16">
        <v>45852</v>
      </c>
      <c r="E588" s="16"/>
      <c r="F588" s="14" t="s">
        <v>2698</v>
      </c>
      <c r="G588" s="14" t="s">
        <v>3652</v>
      </c>
      <c r="H588" s="14" t="s">
        <v>2699</v>
      </c>
      <c r="I588" s="15">
        <v>678.8</v>
      </c>
      <c r="J588" s="77">
        <v>2</v>
      </c>
      <c r="K588" s="92"/>
    </row>
    <row r="589" spans="1:11" ht="24" x14ac:dyDescent="0.15">
      <c r="A589" s="14" t="s">
        <v>1505</v>
      </c>
      <c r="B589" s="14" t="s">
        <v>2700</v>
      </c>
      <c r="C589" s="14" t="s">
        <v>2009</v>
      </c>
      <c r="D589" s="16">
        <v>45852</v>
      </c>
      <c r="E589" s="16"/>
      <c r="F589" s="14" t="s">
        <v>2426</v>
      </c>
      <c r="G589" s="14" t="s">
        <v>3545</v>
      </c>
      <c r="H589" s="14" t="s">
        <v>1640</v>
      </c>
      <c r="I589" s="15">
        <v>500</v>
      </c>
      <c r="J589" s="77">
        <v>2</v>
      </c>
      <c r="K589" s="92"/>
    </row>
    <row r="590" spans="1:11" ht="24" x14ac:dyDescent="0.15">
      <c r="A590" s="14" t="s">
        <v>1505</v>
      </c>
      <c r="B590" s="14" t="s">
        <v>2701</v>
      </c>
      <c r="C590" s="14" t="s">
        <v>2702</v>
      </c>
      <c r="D590" s="16">
        <v>45853</v>
      </c>
      <c r="E590" s="16"/>
      <c r="F590" s="14" t="s">
        <v>2476</v>
      </c>
      <c r="G590" s="14" t="s">
        <v>3541</v>
      </c>
      <c r="H590" s="14" t="s">
        <v>1631</v>
      </c>
      <c r="I590" s="15">
        <v>2750</v>
      </c>
      <c r="J590" s="77">
        <v>2</v>
      </c>
      <c r="K590" s="92"/>
    </row>
    <row r="591" spans="1:11" ht="13" x14ac:dyDescent="0.15">
      <c r="A591" s="14" t="s">
        <v>1505</v>
      </c>
      <c r="B591" s="14" t="s">
        <v>2703</v>
      </c>
      <c r="C591" s="14" t="s">
        <v>2704</v>
      </c>
      <c r="D591" s="16">
        <v>45853</v>
      </c>
      <c r="E591" s="16"/>
      <c r="F591" s="14" t="s">
        <v>2705</v>
      </c>
      <c r="G591" s="14" t="s">
        <v>3541</v>
      </c>
      <c r="H591" s="14" t="s">
        <v>1631</v>
      </c>
      <c r="I591" s="15">
        <v>1500</v>
      </c>
      <c r="J591" s="77">
        <v>3</v>
      </c>
      <c r="K591" s="92"/>
    </row>
    <row r="592" spans="1:11" ht="24" x14ac:dyDescent="0.15">
      <c r="A592" s="14" t="s">
        <v>1505</v>
      </c>
      <c r="B592" s="14" t="s">
        <v>2706</v>
      </c>
      <c r="C592" s="14" t="s">
        <v>2707</v>
      </c>
      <c r="D592" s="16">
        <v>45852</v>
      </c>
      <c r="E592" s="16"/>
      <c r="F592" s="14" t="s">
        <v>2708</v>
      </c>
      <c r="G592" s="14" t="s">
        <v>3624</v>
      </c>
      <c r="H592" s="14" t="s">
        <v>2391</v>
      </c>
      <c r="I592" s="15">
        <v>243.4</v>
      </c>
      <c r="J592" s="77">
        <v>2</v>
      </c>
      <c r="K592" s="92"/>
    </row>
    <row r="593" spans="1:11" ht="24" x14ac:dyDescent="0.15">
      <c r="A593" s="14" t="s">
        <v>1505</v>
      </c>
      <c r="B593" s="14" t="s">
        <v>2709</v>
      </c>
      <c r="C593" s="14" t="s">
        <v>2710</v>
      </c>
      <c r="D593" s="16">
        <v>45852</v>
      </c>
      <c r="E593" s="16"/>
      <c r="F593" s="14" t="s">
        <v>2711</v>
      </c>
      <c r="G593" s="14" t="s">
        <v>3603</v>
      </c>
      <c r="H593" s="14" t="s">
        <v>2192</v>
      </c>
      <c r="I593" s="15">
        <v>285.7</v>
      </c>
      <c r="J593" s="77">
        <v>3</v>
      </c>
      <c r="K593" s="92"/>
    </row>
    <row r="594" spans="1:11" ht="24" x14ac:dyDescent="0.15">
      <c r="A594" s="14" t="s">
        <v>1505</v>
      </c>
      <c r="B594" s="14" t="s">
        <v>2712</v>
      </c>
      <c r="C594" s="14" t="s">
        <v>1948</v>
      </c>
      <c r="D594" s="16">
        <v>45852</v>
      </c>
      <c r="E594" s="16"/>
      <c r="F594" s="14" t="s">
        <v>2694</v>
      </c>
      <c r="G594" s="14" t="s">
        <v>3653</v>
      </c>
      <c r="H594" s="14" t="s">
        <v>2713</v>
      </c>
      <c r="I594" s="15">
        <v>209.4</v>
      </c>
      <c r="J594" s="77">
        <v>3</v>
      </c>
      <c r="K594" s="92"/>
    </row>
    <row r="595" spans="1:11" ht="24" x14ac:dyDescent="0.15">
      <c r="A595" s="14" t="s">
        <v>1505</v>
      </c>
      <c r="B595" s="14" t="s">
        <v>2714</v>
      </c>
      <c r="C595" s="14" t="s">
        <v>2715</v>
      </c>
      <c r="D595" s="16">
        <v>45852</v>
      </c>
      <c r="E595" s="16"/>
      <c r="F595" s="14" t="s">
        <v>2716</v>
      </c>
      <c r="G595" s="14" t="s">
        <v>3601</v>
      </c>
      <c r="H595" s="14" t="s">
        <v>2159</v>
      </c>
      <c r="I595" s="15">
        <v>271.39999999999998</v>
      </c>
      <c r="J595" s="77">
        <v>3</v>
      </c>
      <c r="K595" s="92"/>
    </row>
    <row r="596" spans="1:11" ht="24" x14ac:dyDescent="0.15">
      <c r="A596" s="14" t="s">
        <v>1505</v>
      </c>
      <c r="B596" s="14" t="s">
        <v>2717</v>
      </c>
      <c r="C596" s="14" t="s">
        <v>2718</v>
      </c>
      <c r="D596" s="16">
        <v>45852</v>
      </c>
      <c r="E596" s="16"/>
      <c r="F596" s="14" t="s">
        <v>2719</v>
      </c>
      <c r="G596" s="14" t="s">
        <v>3578</v>
      </c>
      <c r="H596" s="14" t="s">
        <v>1800</v>
      </c>
      <c r="I596" s="15">
        <v>178</v>
      </c>
      <c r="J596" s="77">
        <v>3</v>
      </c>
      <c r="K596" s="92"/>
    </row>
    <row r="597" spans="1:11" ht="24" x14ac:dyDescent="0.15">
      <c r="A597" s="14" t="s">
        <v>1505</v>
      </c>
      <c r="B597" s="14" t="s">
        <v>2720</v>
      </c>
      <c r="C597" s="14" t="s">
        <v>2128</v>
      </c>
      <c r="D597" s="16">
        <v>45852</v>
      </c>
      <c r="E597" s="16"/>
      <c r="F597" s="14" t="s">
        <v>2721</v>
      </c>
      <c r="G597" s="14" t="s">
        <v>3654</v>
      </c>
      <c r="H597" s="14" t="s">
        <v>2722</v>
      </c>
      <c r="I597" s="15">
        <v>284.8</v>
      </c>
      <c r="J597" s="77">
        <v>3</v>
      </c>
      <c r="K597" s="92"/>
    </row>
    <row r="598" spans="1:11" ht="24" x14ac:dyDescent="0.15">
      <c r="A598" s="14" t="s">
        <v>1505</v>
      </c>
      <c r="B598" s="14" t="s">
        <v>2723</v>
      </c>
      <c r="C598" s="14" t="s">
        <v>2724</v>
      </c>
      <c r="D598" s="16">
        <v>45852</v>
      </c>
      <c r="E598" s="16"/>
      <c r="F598" s="14" t="s">
        <v>2725</v>
      </c>
      <c r="G598" s="14" t="s">
        <v>3549</v>
      </c>
      <c r="H598" s="14" t="s">
        <v>1655</v>
      </c>
      <c r="I598" s="15">
        <v>500</v>
      </c>
      <c r="J598" s="77">
        <v>2</v>
      </c>
      <c r="K598" s="92"/>
    </row>
    <row r="599" spans="1:11" ht="13" x14ac:dyDescent="0.15">
      <c r="A599" s="14" t="s">
        <v>1505</v>
      </c>
      <c r="B599" s="14" t="s">
        <v>2726</v>
      </c>
      <c r="C599" s="14" t="s">
        <v>2727</v>
      </c>
      <c r="D599" s="16">
        <v>45854</v>
      </c>
      <c r="E599" s="16"/>
      <c r="F599" s="14" t="s">
        <v>2728</v>
      </c>
      <c r="G599" s="14" t="s">
        <v>3578</v>
      </c>
      <c r="H599" s="14" t="s">
        <v>1800</v>
      </c>
      <c r="I599" s="15">
        <v>1694</v>
      </c>
      <c r="J599" s="77">
        <v>3</v>
      </c>
      <c r="K599" s="92"/>
    </row>
    <row r="600" spans="1:11" ht="24" x14ac:dyDescent="0.15">
      <c r="A600" s="14" t="s">
        <v>1505</v>
      </c>
      <c r="B600" s="14" t="s">
        <v>2729</v>
      </c>
      <c r="C600" s="14" t="s">
        <v>2730</v>
      </c>
      <c r="D600" s="16">
        <v>45852</v>
      </c>
      <c r="E600" s="16"/>
      <c r="F600" s="14" t="s">
        <v>2731</v>
      </c>
      <c r="G600" s="14" t="s">
        <v>3655</v>
      </c>
      <c r="H600" s="14" t="s">
        <v>2732</v>
      </c>
      <c r="I600" s="15">
        <v>1513</v>
      </c>
      <c r="J600" s="77">
        <v>3</v>
      </c>
      <c r="K600" s="92"/>
    </row>
    <row r="601" spans="1:11" ht="24" x14ac:dyDescent="0.15">
      <c r="A601" s="14" t="s">
        <v>1505</v>
      </c>
      <c r="B601" s="14" t="s">
        <v>2733</v>
      </c>
      <c r="C601" s="14" t="s">
        <v>2734</v>
      </c>
      <c r="D601" s="16">
        <v>45854</v>
      </c>
      <c r="E601" s="16"/>
      <c r="F601" s="14" t="s">
        <v>2735</v>
      </c>
      <c r="G601" s="14" t="s">
        <v>3656</v>
      </c>
      <c r="H601" s="14" t="s">
        <v>2736</v>
      </c>
      <c r="I601" s="15">
        <v>1168.5</v>
      </c>
      <c r="J601" s="77">
        <v>3</v>
      </c>
      <c r="K601" s="92"/>
    </row>
    <row r="602" spans="1:11" ht="13" x14ac:dyDescent="0.15">
      <c r="A602" s="14" t="s">
        <v>1505</v>
      </c>
      <c r="B602" s="14" t="s">
        <v>2737</v>
      </c>
      <c r="C602" s="14" t="s">
        <v>2738</v>
      </c>
      <c r="D602" s="16">
        <v>45853</v>
      </c>
      <c r="E602" s="16"/>
      <c r="F602" s="14" t="s">
        <v>2181</v>
      </c>
      <c r="G602" s="14" t="s">
        <v>3586</v>
      </c>
      <c r="H602" s="14" t="s">
        <v>1958</v>
      </c>
      <c r="I602" s="15">
        <v>2682.99</v>
      </c>
      <c r="J602" s="77">
        <v>3</v>
      </c>
      <c r="K602" s="92"/>
    </row>
    <row r="603" spans="1:11" ht="24" x14ac:dyDescent="0.15">
      <c r="A603" s="14" t="s">
        <v>1505</v>
      </c>
      <c r="B603" s="14" t="s">
        <v>2739</v>
      </c>
      <c r="C603" s="14" t="s">
        <v>2740</v>
      </c>
      <c r="D603" s="16">
        <v>45854</v>
      </c>
      <c r="E603" s="16"/>
      <c r="F603" s="14" t="s">
        <v>2741</v>
      </c>
      <c r="G603" s="14" t="s">
        <v>3571</v>
      </c>
      <c r="H603" s="14" t="s">
        <v>1758</v>
      </c>
      <c r="I603" s="15">
        <v>850</v>
      </c>
      <c r="J603" s="77">
        <v>4</v>
      </c>
      <c r="K603" s="92"/>
    </row>
    <row r="604" spans="1:11" ht="24" x14ac:dyDescent="0.15">
      <c r="A604" s="14" t="s">
        <v>1505</v>
      </c>
      <c r="B604" s="14" t="s">
        <v>2742</v>
      </c>
      <c r="C604" s="14" t="s">
        <v>1669</v>
      </c>
      <c r="D604" s="16">
        <v>45853</v>
      </c>
      <c r="E604" s="16"/>
      <c r="F604" s="14" t="s">
        <v>2743</v>
      </c>
      <c r="G604" s="14" t="s">
        <v>3657</v>
      </c>
      <c r="H604" s="14" t="s">
        <v>2744</v>
      </c>
      <c r="I604" s="15">
        <v>2000</v>
      </c>
      <c r="J604" s="77">
        <v>3</v>
      </c>
      <c r="K604" s="92"/>
    </row>
    <row r="605" spans="1:11" ht="24" x14ac:dyDescent="0.15">
      <c r="A605" s="14" t="s">
        <v>1505</v>
      </c>
      <c r="B605" s="14" t="s">
        <v>2745</v>
      </c>
      <c r="C605" s="14" t="s">
        <v>2746</v>
      </c>
      <c r="D605" s="16">
        <v>45854</v>
      </c>
      <c r="E605" s="16"/>
      <c r="F605" s="14" t="s">
        <v>2747</v>
      </c>
      <c r="G605" s="14" t="s">
        <v>3647</v>
      </c>
      <c r="H605" s="14" t="s">
        <v>2657</v>
      </c>
      <c r="I605" s="15">
        <v>947.1</v>
      </c>
      <c r="J605" s="77">
        <v>3</v>
      </c>
      <c r="K605" s="92"/>
    </row>
    <row r="606" spans="1:11" ht="13" x14ac:dyDescent="0.15">
      <c r="A606" s="14" t="s">
        <v>1505</v>
      </c>
      <c r="B606" s="14" t="s">
        <v>2748</v>
      </c>
      <c r="C606" s="14" t="s">
        <v>2749</v>
      </c>
      <c r="D606" s="16">
        <v>45847</v>
      </c>
      <c r="E606" s="16"/>
      <c r="F606" s="14" t="s">
        <v>2750</v>
      </c>
      <c r="G606" s="14" t="s">
        <v>3569</v>
      </c>
      <c r="H606" s="14" t="s">
        <v>1727</v>
      </c>
      <c r="I606" s="15">
        <v>764.3</v>
      </c>
      <c r="J606" s="77">
        <v>3</v>
      </c>
      <c r="K606" s="92"/>
    </row>
    <row r="607" spans="1:11" ht="24" x14ac:dyDescent="0.15">
      <c r="A607" s="14" t="s">
        <v>1505</v>
      </c>
      <c r="B607" s="14" t="s">
        <v>2751</v>
      </c>
      <c r="C607" s="14" t="s">
        <v>2752</v>
      </c>
      <c r="D607" s="16">
        <v>45854</v>
      </c>
      <c r="E607" s="16"/>
      <c r="F607" s="14" t="s">
        <v>2753</v>
      </c>
      <c r="G607" s="14" t="s">
        <v>3658</v>
      </c>
      <c r="H607" s="14" t="s">
        <v>2754</v>
      </c>
      <c r="I607" s="15">
        <v>2053.31</v>
      </c>
      <c r="J607" s="77">
        <v>2</v>
      </c>
      <c r="K607" s="92"/>
    </row>
    <row r="608" spans="1:11" ht="24" x14ac:dyDescent="0.15">
      <c r="A608" s="14" t="s">
        <v>1505</v>
      </c>
      <c r="B608" s="14" t="s">
        <v>2755</v>
      </c>
      <c r="C608" s="14" t="s">
        <v>2756</v>
      </c>
      <c r="D608" s="16">
        <v>45854</v>
      </c>
      <c r="E608" s="16"/>
      <c r="F608" s="14" t="s">
        <v>2757</v>
      </c>
      <c r="G608" s="14"/>
      <c r="H608" s="14" t="s">
        <v>2758</v>
      </c>
      <c r="I608" s="15">
        <v>1650</v>
      </c>
      <c r="J608" s="77">
        <v>3</v>
      </c>
      <c r="K608" s="92"/>
    </row>
    <row r="609" spans="1:11" ht="24" x14ac:dyDescent="0.15">
      <c r="A609" s="14" t="s">
        <v>1505</v>
      </c>
      <c r="B609" s="14" t="s">
        <v>2759</v>
      </c>
      <c r="C609" s="14" t="s">
        <v>2760</v>
      </c>
      <c r="D609" s="16">
        <v>45846</v>
      </c>
      <c r="E609" s="16"/>
      <c r="F609" s="14" t="s">
        <v>2761</v>
      </c>
      <c r="G609" s="14" t="s">
        <v>3581</v>
      </c>
      <c r="H609" s="14" t="s">
        <v>1820</v>
      </c>
      <c r="I609" s="15">
        <v>2527.04</v>
      </c>
      <c r="J609" s="77">
        <v>3</v>
      </c>
      <c r="K609" s="92"/>
    </row>
    <row r="610" spans="1:11" ht="24" x14ac:dyDescent="0.15">
      <c r="A610" s="14" t="s">
        <v>1505</v>
      </c>
      <c r="B610" s="14" t="s">
        <v>2479</v>
      </c>
      <c r="C610" s="14" t="s">
        <v>2083</v>
      </c>
      <c r="D610" s="16">
        <v>45852</v>
      </c>
      <c r="E610" s="16"/>
      <c r="F610" s="14" t="s">
        <v>2762</v>
      </c>
      <c r="G610" s="14" t="s">
        <v>3659</v>
      </c>
      <c r="H610" s="14" t="s">
        <v>2763</v>
      </c>
      <c r="I610" s="15">
        <v>180</v>
      </c>
      <c r="J610" s="77">
        <v>3</v>
      </c>
      <c r="K610" s="92"/>
    </row>
    <row r="611" spans="1:11" ht="24" x14ac:dyDescent="0.15">
      <c r="A611" s="14" t="s">
        <v>1505</v>
      </c>
      <c r="B611" s="14" t="s">
        <v>2764</v>
      </c>
      <c r="C611" s="14" t="s">
        <v>2765</v>
      </c>
      <c r="D611" s="16">
        <v>45852</v>
      </c>
      <c r="E611" s="16"/>
      <c r="F611" s="14" t="s">
        <v>2766</v>
      </c>
      <c r="G611" s="14" t="s">
        <v>3660</v>
      </c>
      <c r="H611" s="14" t="s">
        <v>95</v>
      </c>
      <c r="I611" s="15">
        <v>100</v>
      </c>
      <c r="J611" s="77">
        <v>3</v>
      </c>
      <c r="K611" s="92"/>
    </row>
    <row r="612" spans="1:11" ht="24" x14ac:dyDescent="0.15">
      <c r="A612" s="14" t="s">
        <v>1505</v>
      </c>
      <c r="B612" s="14" t="s">
        <v>2767</v>
      </c>
      <c r="C612" s="14" t="s">
        <v>2768</v>
      </c>
      <c r="D612" s="16">
        <v>45853</v>
      </c>
      <c r="E612" s="16"/>
      <c r="F612" s="14" t="s">
        <v>2769</v>
      </c>
      <c r="G612" s="14" t="s">
        <v>3661</v>
      </c>
      <c r="H612" s="14" t="s">
        <v>2770</v>
      </c>
      <c r="I612" s="15">
        <v>7561</v>
      </c>
      <c r="J612" s="77">
        <v>3</v>
      </c>
      <c r="K612" s="92"/>
    </row>
    <row r="613" spans="1:11" ht="24" x14ac:dyDescent="0.15">
      <c r="A613" s="14" t="s">
        <v>1505</v>
      </c>
      <c r="B613" s="14" t="s">
        <v>2771</v>
      </c>
      <c r="C613" s="14" t="s">
        <v>2772</v>
      </c>
      <c r="D613" s="16">
        <v>45852</v>
      </c>
      <c r="E613" s="16"/>
      <c r="F613" s="14" t="s">
        <v>2773</v>
      </c>
      <c r="G613" s="14" t="s">
        <v>3642</v>
      </c>
      <c r="H613" s="14" t="s">
        <v>2596</v>
      </c>
      <c r="I613" s="15">
        <v>72</v>
      </c>
      <c r="J613" s="77">
        <v>3</v>
      </c>
      <c r="K613" s="92"/>
    </row>
    <row r="614" spans="1:11" ht="24" x14ac:dyDescent="0.15">
      <c r="A614" s="14" t="s">
        <v>1505</v>
      </c>
      <c r="B614" s="14" t="s">
        <v>2774</v>
      </c>
      <c r="C614" s="14" t="s">
        <v>2775</v>
      </c>
      <c r="D614" s="16">
        <v>45853</v>
      </c>
      <c r="E614" s="16"/>
      <c r="F614" s="14" t="s">
        <v>2776</v>
      </c>
      <c r="G614" s="14" t="s">
        <v>3662</v>
      </c>
      <c r="H614" s="14" t="s">
        <v>2777</v>
      </c>
      <c r="I614" s="15">
        <v>12392.65</v>
      </c>
      <c r="J614" s="77">
        <v>3</v>
      </c>
      <c r="K614" s="92"/>
    </row>
    <row r="615" spans="1:11" ht="24" x14ac:dyDescent="0.15">
      <c r="A615" s="14" t="s">
        <v>1505</v>
      </c>
      <c r="B615" s="14" t="s">
        <v>2778</v>
      </c>
      <c r="C615" s="14" t="s">
        <v>2779</v>
      </c>
      <c r="D615" s="16">
        <v>45853</v>
      </c>
      <c r="E615" s="16"/>
      <c r="F615" s="14" t="s">
        <v>2780</v>
      </c>
      <c r="G615" s="14" t="s">
        <v>3662</v>
      </c>
      <c r="H615" s="14" t="s">
        <v>2777</v>
      </c>
      <c r="I615" s="15">
        <v>4000</v>
      </c>
      <c r="J615" s="77">
        <v>3</v>
      </c>
      <c r="K615" s="92"/>
    </row>
    <row r="616" spans="1:11" ht="24" x14ac:dyDescent="0.15">
      <c r="A616" s="14" t="s">
        <v>1505</v>
      </c>
      <c r="B616" s="14" t="s">
        <v>2781</v>
      </c>
      <c r="C616" s="14" t="s">
        <v>1721</v>
      </c>
      <c r="D616" s="16">
        <v>45854</v>
      </c>
      <c r="E616" s="16"/>
      <c r="F616" s="14" t="s">
        <v>2782</v>
      </c>
      <c r="G616" s="14" t="s">
        <v>3663</v>
      </c>
      <c r="H616" s="14" t="s">
        <v>2783</v>
      </c>
      <c r="I616" s="15">
        <v>1290</v>
      </c>
      <c r="J616" s="77">
        <v>3</v>
      </c>
      <c r="K616" s="92"/>
    </row>
    <row r="617" spans="1:11" ht="13" x14ac:dyDescent="0.15">
      <c r="A617" s="14" t="s">
        <v>1505</v>
      </c>
      <c r="B617" s="14" t="s">
        <v>2784</v>
      </c>
      <c r="C617" s="14" t="s">
        <v>2785</v>
      </c>
      <c r="D617" s="16">
        <v>45852</v>
      </c>
      <c r="E617" s="16"/>
      <c r="F617" s="14" t="s">
        <v>2786</v>
      </c>
      <c r="G617" s="14" t="s">
        <v>3585</v>
      </c>
      <c r="H617" s="14" t="s">
        <v>1951</v>
      </c>
      <c r="I617" s="15">
        <v>584</v>
      </c>
      <c r="J617" s="77">
        <v>3</v>
      </c>
      <c r="K617" s="92"/>
    </row>
    <row r="618" spans="1:11" ht="13" x14ac:dyDescent="0.15">
      <c r="A618" s="14" t="s">
        <v>1505</v>
      </c>
      <c r="B618" s="14" t="s">
        <v>2787</v>
      </c>
      <c r="C618" s="14" t="s">
        <v>2788</v>
      </c>
      <c r="D618" s="16">
        <v>45852</v>
      </c>
      <c r="E618" s="16"/>
      <c r="F618" s="14" t="s">
        <v>2789</v>
      </c>
      <c r="G618" s="14" t="s">
        <v>3537</v>
      </c>
      <c r="H618" s="14" t="s">
        <v>1615</v>
      </c>
      <c r="I618" s="15">
        <v>180</v>
      </c>
      <c r="J618" s="77">
        <v>2</v>
      </c>
      <c r="K618" s="92"/>
    </row>
    <row r="619" spans="1:11" ht="24" x14ac:dyDescent="0.15">
      <c r="A619" s="14" t="s">
        <v>1505</v>
      </c>
      <c r="B619" s="14" t="s">
        <v>2790</v>
      </c>
      <c r="C619" s="14" t="s">
        <v>1859</v>
      </c>
      <c r="D619" s="16">
        <v>45854</v>
      </c>
      <c r="E619" s="16"/>
      <c r="F619" s="14" t="s">
        <v>2791</v>
      </c>
      <c r="G619" s="14" t="s">
        <v>3529</v>
      </c>
      <c r="H619" s="14" t="s">
        <v>1591</v>
      </c>
      <c r="I619" s="15">
        <v>1100</v>
      </c>
      <c r="J619" s="77">
        <v>2</v>
      </c>
      <c r="K619" s="92"/>
    </row>
    <row r="620" spans="1:11" ht="24" x14ac:dyDescent="0.15">
      <c r="A620" s="14" t="s">
        <v>1505</v>
      </c>
      <c r="B620" s="14" t="s">
        <v>2792</v>
      </c>
      <c r="C620" s="14" t="s">
        <v>2793</v>
      </c>
      <c r="D620" s="16">
        <v>45854</v>
      </c>
      <c r="E620" s="16"/>
      <c r="F620" s="14" t="s">
        <v>2794</v>
      </c>
      <c r="G620" s="14" t="s">
        <v>3585</v>
      </c>
      <c r="H620" s="14" t="s">
        <v>1951</v>
      </c>
      <c r="I620" s="15">
        <v>2409</v>
      </c>
      <c r="J620" s="77">
        <v>3</v>
      </c>
      <c r="K620" s="92"/>
    </row>
    <row r="621" spans="1:11" ht="24" x14ac:dyDescent="0.15">
      <c r="A621" s="14" t="s">
        <v>1505</v>
      </c>
      <c r="B621" s="14" t="s">
        <v>2795</v>
      </c>
      <c r="C621" s="14" t="s">
        <v>1891</v>
      </c>
      <c r="D621" s="16">
        <v>45854</v>
      </c>
      <c r="E621" s="16"/>
      <c r="F621" s="14" t="s">
        <v>2796</v>
      </c>
      <c r="G621" s="14" t="s">
        <v>3573</v>
      </c>
      <c r="H621" s="14" t="s">
        <v>1766</v>
      </c>
      <c r="I621" s="15">
        <v>920</v>
      </c>
      <c r="J621" s="77">
        <v>2</v>
      </c>
      <c r="K621" s="92"/>
    </row>
    <row r="622" spans="1:11" ht="13" x14ac:dyDescent="0.15">
      <c r="A622" s="14" t="s">
        <v>1505</v>
      </c>
      <c r="B622" s="14" t="s">
        <v>2797</v>
      </c>
      <c r="C622" s="14" t="s">
        <v>2798</v>
      </c>
      <c r="D622" s="16">
        <v>45854</v>
      </c>
      <c r="E622" s="16"/>
      <c r="F622" s="14" t="s">
        <v>2799</v>
      </c>
      <c r="G622" s="14" t="s">
        <v>3537</v>
      </c>
      <c r="H622" s="14" t="s">
        <v>1615</v>
      </c>
      <c r="I622" s="15">
        <v>42.42</v>
      </c>
      <c r="J622" s="77">
        <v>2</v>
      </c>
      <c r="K622" s="92"/>
    </row>
    <row r="623" spans="1:11" ht="24" x14ac:dyDescent="0.15">
      <c r="A623" s="14" t="s">
        <v>1505</v>
      </c>
      <c r="B623" s="14" t="s">
        <v>2800</v>
      </c>
      <c r="C623" s="14" t="s">
        <v>2801</v>
      </c>
      <c r="D623" s="16">
        <v>45854</v>
      </c>
      <c r="E623" s="16"/>
      <c r="F623" s="14" t="s">
        <v>2802</v>
      </c>
      <c r="G623" s="14" t="s">
        <v>3600</v>
      </c>
      <c r="H623" s="14" t="s">
        <v>2086</v>
      </c>
      <c r="I623" s="15">
        <v>750</v>
      </c>
      <c r="J623" s="77">
        <v>3</v>
      </c>
      <c r="K623" s="92"/>
    </row>
    <row r="624" spans="1:11" ht="24" x14ac:dyDescent="0.15">
      <c r="A624" s="14" t="s">
        <v>1505</v>
      </c>
      <c r="B624" s="14" t="s">
        <v>2803</v>
      </c>
      <c r="C624" s="14" t="s">
        <v>2804</v>
      </c>
      <c r="D624" s="16">
        <v>45853</v>
      </c>
      <c r="E624" s="16"/>
      <c r="F624" s="14" t="s">
        <v>2805</v>
      </c>
      <c r="G624" s="14" t="s">
        <v>3664</v>
      </c>
      <c r="H624" s="14" t="s">
        <v>2806</v>
      </c>
      <c r="I624" s="15">
        <v>9879.1</v>
      </c>
      <c r="J624" s="77">
        <v>3</v>
      </c>
      <c r="K624" s="92"/>
    </row>
    <row r="625" spans="1:11" ht="24" x14ac:dyDescent="0.15">
      <c r="A625" s="14" t="s">
        <v>1505</v>
      </c>
      <c r="B625" s="14" t="s">
        <v>2807</v>
      </c>
      <c r="C625" s="14" t="s">
        <v>2808</v>
      </c>
      <c r="D625" s="16">
        <v>45846</v>
      </c>
      <c r="E625" s="16"/>
      <c r="F625" s="14" t="s">
        <v>2809</v>
      </c>
      <c r="G625" s="14" t="s">
        <v>3566</v>
      </c>
      <c r="H625" s="14" t="s">
        <v>1709</v>
      </c>
      <c r="I625" s="15">
        <v>2250</v>
      </c>
      <c r="J625" s="77">
        <v>3</v>
      </c>
      <c r="K625" s="92"/>
    </row>
    <row r="626" spans="1:11" ht="13" x14ac:dyDescent="0.15">
      <c r="A626" s="14" t="s">
        <v>1505</v>
      </c>
      <c r="B626" s="14" t="s">
        <v>2810</v>
      </c>
      <c r="C626" s="14" t="s">
        <v>2811</v>
      </c>
      <c r="D626" s="16">
        <v>45853</v>
      </c>
      <c r="E626" s="16"/>
      <c r="F626" s="14" t="s">
        <v>2812</v>
      </c>
      <c r="G626" s="14" t="s">
        <v>3509</v>
      </c>
      <c r="H626" s="14" t="s">
        <v>1517</v>
      </c>
      <c r="I626" s="15">
        <v>146</v>
      </c>
      <c r="J626" s="77">
        <v>4</v>
      </c>
      <c r="K626" s="92"/>
    </row>
    <row r="627" spans="1:11" ht="13" x14ac:dyDescent="0.15">
      <c r="A627" s="14" t="s">
        <v>1505</v>
      </c>
      <c r="B627" s="14" t="s">
        <v>2813</v>
      </c>
      <c r="C627" s="14" t="s">
        <v>2814</v>
      </c>
      <c r="D627" s="16">
        <v>45854</v>
      </c>
      <c r="E627" s="16"/>
      <c r="F627" s="14" t="s">
        <v>2815</v>
      </c>
      <c r="G627" s="14" t="s">
        <v>3665</v>
      </c>
      <c r="H627" s="14" t="s">
        <v>2816</v>
      </c>
      <c r="I627" s="15">
        <v>516.6</v>
      </c>
      <c r="J627" s="77">
        <v>3</v>
      </c>
      <c r="K627" s="92"/>
    </row>
    <row r="628" spans="1:11" ht="24" x14ac:dyDescent="0.15">
      <c r="A628" s="14" t="s">
        <v>1505</v>
      </c>
      <c r="B628" s="14" t="s">
        <v>2817</v>
      </c>
      <c r="C628" s="14" t="s">
        <v>2818</v>
      </c>
      <c r="D628" s="16">
        <v>45854</v>
      </c>
      <c r="E628" s="16"/>
      <c r="F628" s="14" t="s">
        <v>2426</v>
      </c>
      <c r="G628" s="14" t="s">
        <v>3530</v>
      </c>
      <c r="H628" s="14" t="s">
        <v>1594</v>
      </c>
      <c r="I628" s="15">
        <v>400</v>
      </c>
      <c r="J628" s="77">
        <v>2</v>
      </c>
      <c r="K628" s="92"/>
    </row>
    <row r="629" spans="1:11" ht="24" x14ac:dyDescent="0.15">
      <c r="A629" s="14" t="s">
        <v>1505</v>
      </c>
      <c r="B629" s="14" t="s">
        <v>2819</v>
      </c>
      <c r="C629" s="14" t="s">
        <v>1949</v>
      </c>
      <c r="D629" s="16">
        <v>45854</v>
      </c>
      <c r="E629" s="16"/>
      <c r="F629" s="14" t="s">
        <v>2513</v>
      </c>
      <c r="G629" s="14" t="s">
        <v>3657</v>
      </c>
      <c r="H629" s="14" t="s">
        <v>2744</v>
      </c>
      <c r="I629" s="15">
        <v>1600</v>
      </c>
      <c r="J629" s="77">
        <v>3</v>
      </c>
      <c r="K629" s="92"/>
    </row>
    <row r="630" spans="1:11" ht="24" x14ac:dyDescent="0.15">
      <c r="A630" s="14" t="s">
        <v>1505</v>
      </c>
      <c r="B630" s="14" t="s">
        <v>2820</v>
      </c>
      <c r="C630" s="14" t="s">
        <v>2821</v>
      </c>
      <c r="D630" s="16">
        <v>45852</v>
      </c>
      <c r="E630" s="16"/>
      <c r="F630" s="14" t="s">
        <v>2822</v>
      </c>
      <c r="G630" s="14" t="s">
        <v>3666</v>
      </c>
      <c r="H630" s="14" t="s">
        <v>2823</v>
      </c>
      <c r="I630" s="15">
        <v>350</v>
      </c>
      <c r="J630" s="77">
        <v>3</v>
      </c>
      <c r="K630" s="92"/>
    </row>
    <row r="631" spans="1:11" ht="24" x14ac:dyDescent="0.15">
      <c r="A631" s="14" t="s">
        <v>1505</v>
      </c>
      <c r="B631" s="14" t="s">
        <v>2824</v>
      </c>
      <c r="C631" s="14" t="s">
        <v>2292</v>
      </c>
      <c r="D631" s="16">
        <v>45854</v>
      </c>
      <c r="E631" s="16"/>
      <c r="F631" s="14" t="s">
        <v>2825</v>
      </c>
      <c r="G631" s="14" t="s">
        <v>3667</v>
      </c>
      <c r="H631" s="14" t="s">
        <v>2826</v>
      </c>
      <c r="I631" s="15">
        <v>900</v>
      </c>
      <c r="J631" s="77">
        <v>2</v>
      </c>
      <c r="K631" s="92"/>
    </row>
    <row r="632" spans="1:11" ht="13" x14ac:dyDescent="0.15">
      <c r="A632" s="14" t="s">
        <v>1505</v>
      </c>
      <c r="B632" s="14" t="s">
        <v>2827</v>
      </c>
      <c r="C632" s="14" t="s">
        <v>2828</v>
      </c>
      <c r="D632" s="16">
        <v>45852</v>
      </c>
      <c r="E632" s="16"/>
      <c r="F632" s="14" t="s">
        <v>2829</v>
      </c>
      <c r="G632" s="14" t="s">
        <v>3643</v>
      </c>
      <c r="H632" s="14" t="s">
        <v>2609</v>
      </c>
      <c r="I632" s="15">
        <v>487.18</v>
      </c>
      <c r="J632" s="77">
        <v>3</v>
      </c>
      <c r="K632" s="92"/>
    </row>
    <row r="633" spans="1:11" ht="13" x14ac:dyDescent="0.15">
      <c r="A633" s="14" t="s">
        <v>1505</v>
      </c>
      <c r="B633" s="14" t="s">
        <v>2830</v>
      </c>
      <c r="C633" s="14" t="s">
        <v>1949</v>
      </c>
      <c r="D633" s="16">
        <v>45842</v>
      </c>
      <c r="E633" s="16"/>
      <c r="F633" s="14" t="s">
        <v>2831</v>
      </c>
      <c r="G633" s="14" t="s">
        <v>3535</v>
      </c>
      <c r="H633" s="14" t="s">
        <v>1606</v>
      </c>
      <c r="I633" s="15">
        <v>800</v>
      </c>
      <c r="J633" s="77">
        <v>2</v>
      </c>
      <c r="K633" s="92"/>
    </row>
    <row r="634" spans="1:11" ht="24" x14ac:dyDescent="0.15">
      <c r="A634" s="14" t="s">
        <v>1505</v>
      </c>
      <c r="B634" s="14" t="s">
        <v>2832</v>
      </c>
      <c r="C634" s="14" t="s">
        <v>2833</v>
      </c>
      <c r="D634" s="16">
        <v>45854</v>
      </c>
      <c r="E634" s="16"/>
      <c r="F634" s="14" t="s">
        <v>2834</v>
      </c>
      <c r="G634" s="14" t="s">
        <v>3668</v>
      </c>
      <c r="H634" s="14" t="s">
        <v>2835</v>
      </c>
      <c r="I634" s="15">
        <v>1000</v>
      </c>
      <c r="J634" s="77">
        <v>3</v>
      </c>
      <c r="K634" s="92"/>
    </row>
    <row r="635" spans="1:11" ht="24" x14ac:dyDescent="0.15">
      <c r="A635" s="14" t="s">
        <v>1505</v>
      </c>
      <c r="B635" s="14" t="s">
        <v>2836</v>
      </c>
      <c r="C635" s="14" t="s">
        <v>1912</v>
      </c>
      <c r="D635" s="16">
        <v>45854</v>
      </c>
      <c r="E635" s="16"/>
      <c r="F635" s="14" t="s">
        <v>2837</v>
      </c>
      <c r="G635" s="14"/>
      <c r="H635" s="14" t="s">
        <v>2472</v>
      </c>
      <c r="I635" s="15">
        <v>2418</v>
      </c>
      <c r="J635" s="77">
        <v>3</v>
      </c>
      <c r="K635" s="92"/>
    </row>
    <row r="636" spans="1:11" ht="24" x14ac:dyDescent="0.15">
      <c r="A636" s="14" t="s">
        <v>1505</v>
      </c>
      <c r="B636" s="14" t="s">
        <v>2838</v>
      </c>
      <c r="C636" s="14" t="s">
        <v>2839</v>
      </c>
      <c r="D636" s="16">
        <v>45854</v>
      </c>
      <c r="E636" s="16"/>
      <c r="F636" s="14" t="s">
        <v>2840</v>
      </c>
      <c r="G636" s="14" t="s">
        <v>3569</v>
      </c>
      <c r="H636" s="14" t="s">
        <v>1727</v>
      </c>
      <c r="I636" s="15">
        <v>608</v>
      </c>
      <c r="J636" s="77">
        <v>4</v>
      </c>
      <c r="K636" s="92"/>
    </row>
    <row r="637" spans="1:11" ht="24" x14ac:dyDescent="0.15">
      <c r="A637" s="14" t="s">
        <v>1505</v>
      </c>
      <c r="B637" s="14" t="s">
        <v>2841</v>
      </c>
      <c r="C637" s="14" t="s">
        <v>2259</v>
      </c>
      <c r="D637" s="16">
        <v>45854</v>
      </c>
      <c r="E637" s="16"/>
      <c r="F637" s="14" t="s">
        <v>2842</v>
      </c>
      <c r="G637" s="14" t="s">
        <v>3636</v>
      </c>
      <c r="H637" s="14" t="s">
        <v>2455</v>
      </c>
      <c r="I637" s="15">
        <v>1608.24</v>
      </c>
      <c r="J637" s="77">
        <v>3</v>
      </c>
      <c r="K637" s="92"/>
    </row>
    <row r="638" spans="1:11" ht="24" x14ac:dyDescent="0.15">
      <c r="A638" s="14" t="s">
        <v>1505</v>
      </c>
      <c r="B638" s="14" t="s">
        <v>2843</v>
      </c>
      <c r="C638" s="14" t="s">
        <v>2292</v>
      </c>
      <c r="D638" s="16">
        <v>45855</v>
      </c>
      <c r="E638" s="16"/>
      <c r="F638" s="14" t="s">
        <v>2844</v>
      </c>
      <c r="G638" s="14" t="s">
        <v>3529</v>
      </c>
      <c r="H638" s="14" t="s">
        <v>1591</v>
      </c>
      <c r="I638" s="15">
        <v>1100</v>
      </c>
      <c r="J638" s="77">
        <v>2</v>
      </c>
      <c r="K638" s="92"/>
    </row>
    <row r="639" spans="1:11" ht="24" x14ac:dyDescent="0.15">
      <c r="A639" s="14" t="s">
        <v>1505</v>
      </c>
      <c r="B639" s="14" t="s">
        <v>2845</v>
      </c>
      <c r="C639" s="14" t="s">
        <v>1663</v>
      </c>
      <c r="D639" s="16">
        <v>45855</v>
      </c>
      <c r="E639" s="16"/>
      <c r="F639" s="14" t="s">
        <v>2426</v>
      </c>
      <c r="G639" s="14" t="s">
        <v>3669</v>
      </c>
      <c r="H639" s="14" t="s">
        <v>2008</v>
      </c>
      <c r="I639" s="15">
        <v>300</v>
      </c>
      <c r="J639" s="77">
        <v>2</v>
      </c>
      <c r="K639" s="92"/>
    </row>
    <row r="640" spans="1:11" ht="24" x14ac:dyDescent="0.15">
      <c r="A640" s="14" t="s">
        <v>1505</v>
      </c>
      <c r="B640" s="14" t="s">
        <v>2846</v>
      </c>
      <c r="C640" s="14" t="s">
        <v>2847</v>
      </c>
      <c r="D640" s="16">
        <v>45855</v>
      </c>
      <c r="E640" s="16"/>
      <c r="F640" s="14" t="s">
        <v>2848</v>
      </c>
      <c r="G640" s="14" t="s">
        <v>3631</v>
      </c>
      <c r="H640" s="14" t="s">
        <v>2849</v>
      </c>
      <c r="I640" s="15">
        <v>1350</v>
      </c>
      <c r="J640" s="77">
        <v>3</v>
      </c>
      <c r="K640" s="92"/>
    </row>
    <row r="641" spans="1:11" ht="13" x14ac:dyDescent="0.15">
      <c r="A641" s="14" t="s">
        <v>1505</v>
      </c>
      <c r="B641" s="14" t="s">
        <v>2850</v>
      </c>
      <c r="C641" s="14" t="s">
        <v>2851</v>
      </c>
      <c r="D641" s="16">
        <v>45855</v>
      </c>
      <c r="E641" s="16"/>
      <c r="F641" s="14" t="s">
        <v>2852</v>
      </c>
      <c r="G641" s="14" t="s">
        <v>3670</v>
      </c>
      <c r="H641" s="14" t="s">
        <v>2853</v>
      </c>
      <c r="I641" s="15">
        <v>354.24</v>
      </c>
      <c r="J641" s="77">
        <v>3</v>
      </c>
      <c r="K641" s="92"/>
    </row>
    <row r="642" spans="1:11" ht="24" x14ac:dyDescent="0.15">
      <c r="A642" s="14" t="s">
        <v>1505</v>
      </c>
      <c r="B642" s="14" t="s">
        <v>2854</v>
      </c>
      <c r="C642" s="14" t="s">
        <v>2855</v>
      </c>
      <c r="D642" s="16">
        <v>45842</v>
      </c>
      <c r="E642" s="16"/>
      <c r="F642" s="14" t="s">
        <v>2856</v>
      </c>
      <c r="G642" s="14" t="s">
        <v>3584</v>
      </c>
      <c r="H642" s="14" t="s">
        <v>1923</v>
      </c>
      <c r="I642" s="15">
        <v>123</v>
      </c>
      <c r="J642" s="77">
        <v>4</v>
      </c>
      <c r="K642" s="92"/>
    </row>
    <row r="643" spans="1:11" ht="24" x14ac:dyDescent="0.15">
      <c r="A643" s="14" t="s">
        <v>1505</v>
      </c>
      <c r="B643" s="14" t="s">
        <v>2857</v>
      </c>
      <c r="C643" s="14" t="s">
        <v>2858</v>
      </c>
      <c r="D643" s="16">
        <v>45855</v>
      </c>
      <c r="E643" s="16"/>
      <c r="F643" s="14" t="s">
        <v>2859</v>
      </c>
      <c r="G643" s="14" t="s">
        <v>3600</v>
      </c>
      <c r="H643" s="14" t="s">
        <v>2086</v>
      </c>
      <c r="I643" s="15">
        <v>800</v>
      </c>
      <c r="J643" s="77">
        <v>3</v>
      </c>
      <c r="K643" s="92"/>
    </row>
    <row r="644" spans="1:11" ht="13" x14ac:dyDescent="0.15">
      <c r="A644" s="14" t="s">
        <v>1505</v>
      </c>
      <c r="B644" s="14" t="s">
        <v>2860</v>
      </c>
      <c r="C644" s="14" t="s">
        <v>2861</v>
      </c>
      <c r="D644" s="16">
        <v>45847</v>
      </c>
      <c r="E644" s="16"/>
      <c r="F644" s="14" t="s">
        <v>2862</v>
      </c>
      <c r="G644" s="14" t="s">
        <v>3569</v>
      </c>
      <c r="H644" s="14" t="s">
        <v>1727</v>
      </c>
      <c r="I644" s="15">
        <v>344</v>
      </c>
      <c r="J644" s="77">
        <v>3</v>
      </c>
      <c r="K644" s="92"/>
    </row>
    <row r="645" spans="1:11" ht="13" x14ac:dyDescent="0.15">
      <c r="A645" s="14" t="s">
        <v>1505</v>
      </c>
      <c r="B645" s="14" t="s">
        <v>2863</v>
      </c>
      <c r="C645" s="14" t="s">
        <v>2864</v>
      </c>
      <c r="D645" s="16">
        <v>45855</v>
      </c>
      <c r="E645" s="16"/>
      <c r="F645" s="14" t="s">
        <v>2865</v>
      </c>
      <c r="G645" s="14" t="s">
        <v>3671</v>
      </c>
      <c r="H645" s="14" t="s">
        <v>2866</v>
      </c>
      <c r="I645" s="15">
        <v>100</v>
      </c>
      <c r="J645" s="77">
        <v>3</v>
      </c>
      <c r="K645" s="92"/>
    </row>
    <row r="646" spans="1:11" ht="24" x14ac:dyDescent="0.15">
      <c r="A646" s="14" t="s">
        <v>1505</v>
      </c>
      <c r="B646" s="14" t="s">
        <v>2867</v>
      </c>
      <c r="C646" s="14" t="s">
        <v>2868</v>
      </c>
      <c r="D646" s="16">
        <v>45855</v>
      </c>
      <c r="E646" s="16"/>
      <c r="F646" s="14" t="s">
        <v>2869</v>
      </c>
      <c r="G646" s="14"/>
      <c r="H646" s="14" t="s">
        <v>2870</v>
      </c>
      <c r="I646" s="15">
        <v>2690</v>
      </c>
      <c r="J646" s="77">
        <v>3</v>
      </c>
      <c r="K646" s="92"/>
    </row>
    <row r="647" spans="1:11" ht="24" x14ac:dyDescent="0.15">
      <c r="A647" s="14" t="s">
        <v>1505</v>
      </c>
      <c r="B647" s="14" t="s">
        <v>2871</v>
      </c>
      <c r="C647" s="14" t="s">
        <v>2872</v>
      </c>
      <c r="D647" s="16">
        <v>45855</v>
      </c>
      <c r="E647" s="16"/>
      <c r="F647" s="14" t="s">
        <v>2873</v>
      </c>
      <c r="G647" s="14" t="s">
        <v>3628</v>
      </c>
      <c r="H647" s="14" t="s">
        <v>2411</v>
      </c>
      <c r="I647" s="15">
        <v>116</v>
      </c>
      <c r="J647" s="77">
        <v>3</v>
      </c>
      <c r="K647" s="92"/>
    </row>
    <row r="648" spans="1:11" ht="24" x14ac:dyDescent="0.15">
      <c r="A648" s="14" t="s">
        <v>1505</v>
      </c>
      <c r="B648" s="14" t="s">
        <v>2874</v>
      </c>
      <c r="C648" s="14" t="s">
        <v>1663</v>
      </c>
      <c r="D648" s="16">
        <v>45855</v>
      </c>
      <c r="E648" s="16"/>
      <c r="F648" s="14" t="s">
        <v>2513</v>
      </c>
      <c r="G648" s="14" t="s">
        <v>3515</v>
      </c>
      <c r="H648" s="14" t="s">
        <v>1539</v>
      </c>
      <c r="I648" s="15">
        <v>400</v>
      </c>
      <c r="J648" s="77">
        <v>2</v>
      </c>
      <c r="K648" s="92"/>
    </row>
    <row r="649" spans="1:11" ht="24" x14ac:dyDescent="0.15">
      <c r="A649" s="14" t="s">
        <v>1505</v>
      </c>
      <c r="B649" s="14" t="s">
        <v>2875</v>
      </c>
      <c r="C649" s="14" t="s">
        <v>1960</v>
      </c>
      <c r="D649" s="16">
        <v>45855</v>
      </c>
      <c r="E649" s="16"/>
      <c r="F649" s="14" t="s">
        <v>2513</v>
      </c>
      <c r="G649" s="14" t="s">
        <v>3579</v>
      </c>
      <c r="H649" s="14" t="s">
        <v>1521</v>
      </c>
      <c r="I649" s="15">
        <v>400</v>
      </c>
      <c r="J649" s="77">
        <v>2</v>
      </c>
      <c r="K649" s="92"/>
    </row>
    <row r="650" spans="1:11" ht="24" x14ac:dyDescent="0.15">
      <c r="A650" s="14" t="s">
        <v>1505</v>
      </c>
      <c r="B650" s="14" t="s">
        <v>2876</v>
      </c>
      <c r="C650" s="14" t="s">
        <v>2877</v>
      </c>
      <c r="D650" s="16">
        <v>45855</v>
      </c>
      <c r="E650" s="16"/>
      <c r="F650" s="14" t="s">
        <v>2661</v>
      </c>
      <c r="G650" s="14" t="s">
        <v>3507</v>
      </c>
      <c r="H650" s="14" t="s">
        <v>2568</v>
      </c>
      <c r="I650" s="15">
        <v>800</v>
      </c>
      <c r="J650" s="77">
        <v>2</v>
      </c>
      <c r="K650" s="92"/>
    </row>
    <row r="651" spans="1:11" ht="13" x14ac:dyDescent="0.15">
      <c r="A651" s="14" t="s">
        <v>1505</v>
      </c>
      <c r="B651" s="14" t="s">
        <v>2878</v>
      </c>
      <c r="C651" s="14" t="s">
        <v>2879</v>
      </c>
      <c r="D651" s="16">
        <v>45855</v>
      </c>
      <c r="E651" s="16"/>
      <c r="F651" s="14" t="s">
        <v>2880</v>
      </c>
      <c r="G651" s="14" t="s">
        <v>3672</v>
      </c>
      <c r="H651" s="14" t="s">
        <v>2881</v>
      </c>
      <c r="I651" s="15">
        <v>2666.03</v>
      </c>
      <c r="J651" s="77">
        <v>2</v>
      </c>
      <c r="K651" s="92"/>
    </row>
    <row r="652" spans="1:11" ht="24" x14ac:dyDescent="0.15">
      <c r="A652" s="14" t="s">
        <v>1505</v>
      </c>
      <c r="B652" s="14" t="s">
        <v>2882</v>
      </c>
      <c r="C652" s="14" t="s">
        <v>2410</v>
      </c>
      <c r="D652" s="16">
        <v>45855</v>
      </c>
      <c r="E652" s="16"/>
      <c r="F652" s="14" t="s">
        <v>2883</v>
      </c>
      <c r="G652" s="14" t="s">
        <v>3673</v>
      </c>
      <c r="H652" s="14" t="s">
        <v>2884</v>
      </c>
      <c r="I652" s="15">
        <v>2500</v>
      </c>
      <c r="J652" s="77">
        <v>2</v>
      </c>
      <c r="K652" s="92"/>
    </row>
    <row r="653" spans="1:11" ht="24" x14ac:dyDescent="0.15">
      <c r="A653" s="14" t="s">
        <v>1505</v>
      </c>
      <c r="B653" s="14" t="s">
        <v>2885</v>
      </c>
      <c r="C653" s="14" t="s">
        <v>1960</v>
      </c>
      <c r="D653" s="16">
        <v>45855</v>
      </c>
      <c r="E653" s="16"/>
      <c r="F653" s="14" t="s">
        <v>2513</v>
      </c>
      <c r="G653" s="14" t="s">
        <v>3543</v>
      </c>
      <c r="H653" s="14" t="s">
        <v>1635</v>
      </c>
      <c r="I653" s="15">
        <v>400</v>
      </c>
      <c r="J653" s="77">
        <v>2</v>
      </c>
      <c r="K653" s="92"/>
    </row>
    <row r="654" spans="1:11" ht="24" x14ac:dyDescent="0.15">
      <c r="A654" s="14" t="s">
        <v>1505</v>
      </c>
      <c r="B654" s="14" t="s">
        <v>2886</v>
      </c>
      <c r="C654" s="14" t="s">
        <v>2887</v>
      </c>
      <c r="D654" s="16">
        <v>45855</v>
      </c>
      <c r="E654" s="16"/>
      <c r="F654" s="14" t="s">
        <v>2888</v>
      </c>
      <c r="G654" s="14" t="s">
        <v>3513</v>
      </c>
      <c r="H654" s="14" t="s">
        <v>1532</v>
      </c>
      <c r="I654" s="15">
        <v>1000</v>
      </c>
      <c r="J654" s="77">
        <v>2</v>
      </c>
      <c r="K654" s="92"/>
    </row>
    <row r="655" spans="1:11" ht="24" x14ac:dyDescent="0.15">
      <c r="A655" s="14" t="s">
        <v>1505</v>
      </c>
      <c r="B655" s="14" t="s">
        <v>2889</v>
      </c>
      <c r="C655" s="14" t="s">
        <v>2453</v>
      </c>
      <c r="D655" s="16">
        <v>45855</v>
      </c>
      <c r="E655" s="16"/>
      <c r="F655" s="14" t="s">
        <v>2426</v>
      </c>
      <c r="G655" s="14" t="s">
        <v>3561</v>
      </c>
      <c r="H655" s="14" t="s">
        <v>1689</v>
      </c>
      <c r="I655" s="15">
        <v>500</v>
      </c>
      <c r="J655" s="77">
        <v>2</v>
      </c>
      <c r="K655" s="92"/>
    </row>
    <row r="656" spans="1:11" ht="24" x14ac:dyDescent="0.15">
      <c r="A656" s="14" t="s">
        <v>1505</v>
      </c>
      <c r="B656" s="14" t="s">
        <v>2890</v>
      </c>
      <c r="C656" s="14" t="s">
        <v>2891</v>
      </c>
      <c r="D656" s="16">
        <v>45855</v>
      </c>
      <c r="E656" s="16"/>
      <c r="F656" s="14" t="s">
        <v>2513</v>
      </c>
      <c r="G656" s="14" t="s">
        <v>3522</v>
      </c>
      <c r="H656" s="14" t="s">
        <v>1562</v>
      </c>
      <c r="I656" s="15">
        <v>2000</v>
      </c>
      <c r="J656" s="77">
        <v>2</v>
      </c>
      <c r="K656" s="92"/>
    </row>
    <row r="657" spans="1:11" ht="24" x14ac:dyDescent="0.15">
      <c r="A657" s="14" t="s">
        <v>1505</v>
      </c>
      <c r="B657" s="14" t="s">
        <v>2892</v>
      </c>
      <c r="C657" s="14" t="s">
        <v>2893</v>
      </c>
      <c r="D657" s="16">
        <v>45855</v>
      </c>
      <c r="E657" s="16"/>
      <c r="F657" s="14" t="s">
        <v>2894</v>
      </c>
      <c r="G657" s="14" t="s">
        <v>3507</v>
      </c>
      <c r="H657" s="14" t="s">
        <v>2568</v>
      </c>
      <c r="I657" s="15">
        <v>800</v>
      </c>
      <c r="J657" s="77">
        <v>2</v>
      </c>
      <c r="K657" s="92"/>
    </row>
    <row r="658" spans="1:11" ht="24" x14ac:dyDescent="0.15">
      <c r="A658" s="14" t="s">
        <v>1505</v>
      </c>
      <c r="B658" s="14" t="s">
        <v>2895</v>
      </c>
      <c r="C658" s="14" t="s">
        <v>2896</v>
      </c>
      <c r="D658" s="16">
        <v>45869</v>
      </c>
      <c r="E658" s="16"/>
      <c r="F658" s="14" t="s">
        <v>2897</v>
      </c>
      <c r="G658" s="14" t="s">
        <v>3612</v>
      </c>
      <c r="H658" s="14" t="s">
        <v>2298</v>
      </c>
      <c r="I658" s="15">
        <v>300</v>
      </c>
      <c r="J658" s="77">
        <v>3</v>
      </c>
      <c r="K658" s="92"/>
    </row>
    <row r="659" spans="1:11" ht="24" x14ac:dyDescent="0.15">
      <c r="A659" s="14" t="s">
        <v>1505</v>
      </c>
      <c r="B659" s="14" t="s">
        <v>2898</v>
      </c>
      <c r="C659" s="14" t="s">
        <v>2899</v>
      </c>
      <c r="D659" s="16">
        <v>45855</v>
      </c>
      <c r="E659" s="16"/>
      <c r="F659" s="14" t="s">
        <v>2900</v>
      </c>
      <c r="G659" s="14" t="s">
        <v>3674</v>
      </c>
      <c r="H659" s="14" t="s">
        <v>2901</v>
      </c>
      <c r="I659" s="15">
        <v>300</v>
      </c>
      <c r="J659" s="77">
        <v>3</v>
      </c>
      <c r="K659" s="92"/>
    </row>
    <row r="660" spans="1:11" ht="24" x14ac:dyDescent="0.15">
      <c r="A660" s="14" t="s">
        <v>1505</v>
      </c>
      <c r="B660" s="14" t="s">
        <v>2902</v>
      </c>
      <c r="C660" s="14" t="s">
        <v>2659</v>
      </c>
      <c r="D660" s="16">
        <v>45855</v>
      </c>
      <c r="E660" s="16"/>
      <c r="F660" s="14" t="s">
        <v>2513</v>
      </c>
      <c r="G660" s="14" t="s">
        <v>3545</v>
      </c>
      <c r="H660" s="14" t="s">
        <v>1640</v>
      </c>
      <c r="I660" s="15">
        <v>500</v>
      </c>
      <c r="J660" s="77">
        <v>2</v>
      </c>
      <c r="K660" s="92"/>
    </row>
    <row r="661" spans="1:11" ht="24" x14ac:dyDescent="0.15">
      <c r="A661" s="14" t="s">
        <v>1505</v>
      </c>
      <c r="B661" s="14" t="s">
        <v>2903</v>
      </c>
      <c r="C661" s="14" t="s">
        <v>2904</v>
      </c>
      <c r="D661" s="16">
        <v>45855</v>
      </c>
      <c r="E661" s="16"/>
      <c r="F661" s="14" t="s">
        <v>2905</v>
      </c>
      <c r="G661" s="14" t="s">
        <v>3592</v>
      </c>
      <c r="H661" s="14" t="s">
        <v>2006</v>
      </c>
      <c r="I661" s="15">
        <v>140.97</v>
      </c>
      <c r="J661" s="77">
        <v>2</v>
      </c>
      <c r="K661" s="92"/>
    </row>
    <row r="662" spans="1:11" ht="24" x14ac:dyDescent="0.15">
      <c r="A662" s="14" t="s">
        <v>1505</v>
      </c>
      <c r="B662" s="14" t="s">
        <v>3780</v>
      </c>
      <c r="C662" s="14" t="s">
        <v>2906</v>
      </c>
      <c r="D662" s="16">
        <v>45855</v>
      </c>
      <c r="E662" s="16"/>
      <c r="F662" s="14" t="s">
        <v>2905</v>
      </c>
      <c r="G662" s="14" t="s">
        <v>3675</v>
      </c>
      <c r="H662" s="14" t="s">
        <v>2907</v>
      </c>
      <c r="I662" s="15">
        <v>113.8</v>
      </c>
      <c r="J662" s="77">
        <v>2</v>
      </c>
      <c r="K662" s="92"/>
    </row>
    <row r="663" spans="1:11" ht="24" x14ac:dyDescent="0.15">
      <c r="A663" s="14" t="s">
        <v>1505</v>
      </c>
      <c r="B663" s="14" t="s">
        <v>2908</v>
      </c>
      <c r="C663" s="14" t="s">
        <v>1553</v>
      </c>
      <c r="D663" s="16">
        <v>45855</v>
      </c>
      <c r="E663" s="16"/>
      <c r="F663" s="14" t="s">
        <v>2905</v>
      </c>
      <c r="G663" s="14" t="s">
        <v>3676</v>
      </c>
      <c r="H663" s="14" t="s">
        <v>2909</v>
      </c>
      <c r="I663" s="15">
        <v>119.5</v>
      </c>
      <c r="J663" s="77">
        <v>2</v>
      </c>
      <c r="K663" s="92"/>
    </row>
    <row r="664" spans="1:11" ht="24" x14ac:dyDescent="0.15">
      <c r="A664" s="14" t="s">
        <v>1505</v>
      </c>
      <c r="B664" s="14" t="s">
        <v>2910</v>
      </c>
      <c r="C664" s="14" t="s">
        <v>1859</v>
      </c>
      <c r="D664" s="16">
        <v>45855</v>
      </c>
      <c r="E664" s="16"/>
      <c r="F664" s="14" t="s">
        <v>2905</v>
      </c>
      <c r="G664" s="14" t="s">
        <v>3677</v>
      </c>
      <c r="H664" s="14" t="s">
        <v>2911</v>
      </c>
      <c r="I664" s="15">
        <v>179.5</v>
      </c>
      <c r="J664" s="77">
        <v>2</v>
      </c>
      <c r="K664" s="92"/>
    </row>
    <row r="665" spans="1:11" ht="24" x14ac:dyDescent="0.15">
      <c r="A665" s="14" t="s">
        <v>1505</v>
      </c>
      <c r="B665" s="14" t="s">
        <v>2912</v>
      </c>
      <c r="C665" s="14" t="s">
        <v>2913</v>
      </c>
      <c r="D665" s="16">
        <v>45855</v>
      </c>
      <c r="E665" s="16"/>
      <c r="F665" s="14" t="s">
        <v>2905</v>
      </c>
      <c r="G665" s="14" t="s">
        <v>3644</v>
      </c>
      <c r="H665" s="14" t="s">
        <v>2619</v>
      </c>
      <c r="I665" s="15">
        <v>111.8</v>
      </c>
      <c r="J665" s="77">
        <v>2</v>
      </c>
      <c r="K665" s="92"/>
    </row>
    <row r="666" spans="1:11" ht="24" x14ac:dyDescent="0.15">
      <c r="A666" s="14" t="s">
        <v>1505</v>
      </c>
      <c r="B666" s="14" t="s">
        <v>2914</v>
      </c>
      <c r="C666" s="14" t="s">
        <v>2453</v>
      </c>
      <c r="D666" s="16">
        <v>45855</v>
      </c>
      <c r="E666" s="16"/>
      <c r="F666" s="14" t="s">
        <v>2915</v>
      </c>
      <c r="G666" s="14" t="s">
        <v>3678</v>
      </c>
      <c r="H666" s="14" t="s">
        <v>2916</v>
      </c>
      <c r="I666" s="15">
        <v>472.5</v>
      </c>
      <c r="J666" s="77">
        <v>3</v>
      </c>
      <c r="K666" s="92"/>
    </row>
    <row r="667" spans="1:11" ht="24" x14ac:dyDescent="0.15">
      <c r="A667" s="14" t="s">
        <v>1505</v>
      </c>
      <c r="B667" s="14" t="s">
        <v>2917</v>
      </c>
      <c r="C667" s="14" t="s">
        <v>2285</v>
      </c>
      <c r="D667" s="16">
        <v>45855</v>
      </c>
      <c r="E667" s="16"/>
      <c r="F667" s="14" t="s">
        <v>2513</v>
      </c>
      <c r="G667" s="14" t="s">
        <v>3518</v>
      </c>
      <c r="H667" s="14" t="s">
        <v>1549</v>
      </c>
      <c r="I667" s="15">
        <v>1100</v>
      </c>
      <c r="J667" s="77">
        <v>2</v>
      </c>
      <c r="K667" s="92"/>
    </row>
    <row r="668" spans="1:11" ht="24" x14ac:dyDescent="0.15">
      <c r="A668" s="14" t="s">
        <v>1505</v>
      </c>
      <c r="B668" s="14" t="s">
        <v>2918</v>
      </c>
      <c r="C668" s="14" t="s">
        <v>2154</v>
      </c>
      <c r="D668" s="16">
        <v>45846</v>
      </c>
      <c r="E668" s="16"/>
      <c r="F668" s="14" t="s">
        <v>2919</v>
      </c>
      <c r="G668" s="14" t="s">
        <v>3517</v>
      </c>
      <c r="H668" s="14" t="s">
        <v>1926</v>
      </c>
      <c r="I668" s="15">
        <v>2350</v>
      </c>
      <c r="J668" s="77">
        <v>3</v>
      </c>
      <c r="K668" s="92"/>
    </row>
    <row r="669" spans="1:11" ht="24" x14ac:dyDescent="0.15">
      <c r="A669" s="14" t="s">
        <v>1505</v>
      </c>
      <c r="B669" s="14" t="s">
        <v>2920</v>
      </c>
      <c r="C669" s="14" t="s">
        <v>2921</v>
      </c>
      <c r="D669" s="16">
        <v>45855</v>
      </c>
      <c r="E669" s="16"/>
      <c r="F669" s="14" t="s">
        <v>2922</v>
      </c>
      <c r="G669" s="14" t="s">
        <v>3642</v>
      </c>
      <c r="H669" s="14" t="s">
        <v>2596</v>
      </c>
      <c r="I669" s="15">
        <v>115.2</v>
      </c>
      <c r="J669" s="77">
        <v>3</v>
      </c>
      <c r="K669" s="92"/>
    </row>
    <row r="670" spans="1:11" ht="24" x14ac:dyDescent="0.15">
      <c r="A670" s="14" t="s">
        <v>1505</v>
      </c>
      <c r="B670" s="14" t="s">
        <v>2923</v>
      </c>
      <c r="C670" s="14" t="s">
        <v>2924</v>
      </c>
      <c r="D670" s="16">
        <v>45855</v>
      </c>
      <c r="E670" s="16"/>
      <c r="F670" s="14" t="s">
        <v>2925</v>
      </c>
      <c r="G670" s="14" t="s">
        <v>3533</v>
      </c>
      <c r="H670" s="14" t="s">
        <v>1599</v>
      </c>
      <c r="I670" s="15">
        <v>1518.27</v>
      </c>
      <c r="J670" s="77">
        <v>2</v>
      </c>
      <c r="K670" s="92"/>
    </row>
    <row r="671" spans="1:11" ht="24" x14ac:dyDescent="0.15">
      <c r="A671" s="14" t="s">
        <v>1505</v>
      </c>
      <c r="B671" s="14" t="s">
        <v>2926</v>
      </c>
      <c r="C671" s="14" t="s">
        <v>2927</v>
      </c>
      <c r="D671" s="16">
        <v>45847</v>
      </c>
      <c r="E671" s="16"/>
      <c r="F671" s="14" t="s">
        <v>2928</v>
      </c>
      <c r="G671" s="14" t="s">
        <v>3569</v>
      </c>
      <c r="H671" s="14" t="s">
        <v>1727</v>
      </c>
      <c r="I671" s="15">
        <v>149.35</v>
      </c>
      <c r="J671" s="77">
        <v>2</v>
      </c>
      <c r="K671" s="92"/>
    </row>
    <row r="672" spans="1:11" ht="24" x14ac:dyDescent="0.15">
      <c r="A672" s="14" t="s">
        <v>1505</v>
      </c>
      <c r="B672" s="14" t="s">
        <v>2929</v>
      </c>
      <c r="C672" s="14" t="s">
        <v>2930</v>
      </c>
      <c r="D672" s="16">
        <v>45839</v>
      </c>
      <c r="E672" s="16"/>
      <c r="F672" s="14" t="s">
        <v>2931</v>
      </c>
      <c r="G672" s="14"/>
      <c r="H672" s="14" t="s">
        <v>2932</v>
      </c>
      <c r="I672" s="15">
        <v>2940</v>
      </c>
      <c r="J672" s="77">
        <v>3</v>
      </c>
      <c r="K672" s="92"/>
    </row>
    <row r="673" spans="1:11" ht="24" x14ac:dyDescent="0.15">
      <c r="A673" s="14" t="s">
        <v>1505</v>
      </c>
      <c r="B673" s="14" t="s">
        <v>2933</v>
      </c>
      <c r="C673" s="14" t="s">
        <v>2474</v>
      </c>
      <c r="D673" s="16">
        <v>45855</v>
      </c>
      <c r="E673" s="16"/>
      <c r="F673" s="14" t="s">
        <v>2934</v>
      </c>
      <c r="G673" s="14" t="s">
        <v>3531</v>
      </c>
      <c r="H673" s="14" t="s">
        <v>1839</v>
      </c>
      <c r="I673" s="15">
        <v>700</v>
      </c>
      <c r="J673" s="77">
        <v>2</v>
      </c>
      <c r="K673" s="92"/>
    </row>
    <row r="674" spans="1:11" ht="24" x14ac:dyDescent="0.15">
      <c r="A674" s="14" t="s">
        <v>1505</v>
      </c>
      <c r="B674" s="14" t="s">
        <v>2935</v>
      </c>
      <c r="C674" s="14" t="s">
        <v>2936</v>
      </c>
      <c r="D674" s="16">
        <v>45855</v>
      </c>
      <c r="E674" s="16"/>
      <c r="F674" s="14" t="s">
        <v>2513</v>
      </c>
      <c r="G674" s="14" t="s">
        <v>3511</v>
      </c>
      <c r="H674" s="14" t="s">
        <v>1525</v>
      </c>
      <c r="I674" s="15">
        <v>400</v>
      </c>
      <c r="J674" s="77">
        <v>2</v>
      </c>
      <c r="K674" s="92"/>
    </row>
    <row r="675" spans="1:11" ht="24" x14ac:dyDescent="0.15">
      <c r="A675" s="14" t="s">
        <v>1505</v>
      </c>
      <c r="B675" s="14" t="s">
        <v>2937</v>
      </c>
      <c r="C675" s="14" t="s">
        <v>2259</v>
      </c>
      <c r="D675" s="16">
        <v>45855</v>
      </c>
      <c r="E675" s="16"/>
      <c r="F675" s="14" t="s">
        <v>2513</v>
      </c>
      <c r="G675" s="14" t="s">
        <v>3561</v>
      </c>
      <c r="H675" s="14" t="s">
        <v>1689</v>
      </c>
      <c r="I675" s="15">
        <v>500</v>
      </c>
      <c r="J675" s="77">
        <v>2</v>
      </c>
      <c r="K675" s="92"/>
    </row>
    <row r="676" spans="1:11" ht="24" x14ac:dyDescent="0.15">
      <c r="A676" s="14" t="s">
        <v>1505</v>
      </c>
      <c r="B676" s="14" t="s">
        <v>2938</v>
      </c>
      <c r="C676" s="14" t="s">
        <v>2154</v>
      </c>
      <c r="D676" s="16">
        <v>45846</v>
      </c>
      <c r="E676" s="16"/>
      <c r="F676" s="14" t="s">
        <v>2925</v>
      </c>
      <c r="G676" s="14" t="s">
        <v>3535</v>
      </c>
      <c r="H676" s="14" t="s">
        <v>1606</v>
      </c>
      <c r="I676" s="15">
        <v>300</v>
      </c>
      <c r="J676" s="77">
        <v>3</v>
      </c>
      <c r="K676" s="92"/>
    </row>
    <row r="677" spans="1:11" ht="24" x14ac:dyDescent="0.15">
      <c r="A677" s="14" t="s">
        <v>1505</v>
      </c>
      <c r="B677" s="14" t="s">
        <v>2939</v>
      </c>
      <c r="C677" s="14" t="s">
        <v>1963</v>
      </c>
      <c r="D677" s="16">
        <v>45855</v>
      </c>
      <c r="E677" s="16"/>
      <c r="F677" s="14" t="s">
        <v>2925</v>
      </c>
      <c r="G677" s="14" t="s">
        <v>3519</v>
      </c>
      <c r="H677" s="14" t="s">
        <v>1551</v>
      </c>
      <c r="I677" s="15">
        <v>400</v>
      </c>
      <c r="J677" s="77">
        <v>2</v>
      </c>
      <c r="K677" s="92"/>
    </row>
    <row r="678" spans="1:11" ht="24" x14ac:dyDescent="0.15">
      <c r="A678" s="14" t="s">
        <v>1505</v>
      </c>
      <c r="B678" s="14" t="s">
        <v>2122</v>
      </c>
      <c r="C678" s="14" t="s">
        <v>1809</v>
      </c>
      <c r="D678" s="16">
        <v>45855</v>
      </c>
      <c r="E678" s="16"/>
      <c r="F678" s="14" t="s">
        <v>2513</v>
      </c>
      <c r="G678" s="14" t="s">
        <v>3555</v>
      </c>
      <c r="H678" s="14" t="s">
        <v>1674</v>
      </c>
      <c r="I678" s="15">
        <v>715</v>
      </c>
      <c r="J678" s="77">
        <v>2</v>
      </c>
      <c r="K678" s="92"/>
    </row>
    <row r="679" spans="1:11" ht="24" x14ac:dyDescent="0.15">
      <c r="A679" s="14" t="s">
        <v>1505</v>
      </c>
      <c r="B679" s="14" t="s">
        <v>2940</v>
      </c>
      <c r="C679" s="14" t="s">
        <v>2034</v>
      </c>
      <c r="D679" s="16">
        <v>45855</v>
      </c>
      <c r="E679" s="16"/>
      <c r="F679" s="14" t="s">
        <v>2941</v>
      </c>
      <c r="G679" s="14" t="s">
        <v>3550</v>
      </c>
      <c r="H679" s="14" t="s">
        <v>1659</v>
      </c>
      <c r="I679" s="15">
        <v>250</v>
      </c>
      <c r="J679" s="77">
        <v>2</v>
      </c>
      <c r="K679" s="92"/>
    </row>
    <row r="680" spans="1:11" ht="13" x14ac:dyDescent="0.15">
      <c r="A680" s="14" t="s">
        <v>1505</v>
      </c>
      <c r="B680" s="14" t="s">
        <v>2942</v>
      </c>
      <c r="C680" s="14" t="s">
        <v>2943</v>
      </c>
      <c r="D680" s="16">
        <v>45855</v>
      </c>
      <c r="E680" s="16"/>
      <c r="F680" s="14" t="s">
        <v>2944</v>
      </c>
      <c r="G680" s="14" t="s">
        <v>3586</v>
      </c>
      <c r="H680" s="14" t="s">
        <v>1958</v>
      </c>
      <c r="I680" s="15">
        <v>1627.59</v>
      </c>
      <c r="J680" s="77">
        <v>3</v>
      </c>
      <c r="K680" s="92"/>
    </row>
    <row r="681" spans="1:11" ht="24" x14ac:dyDescent="0.15">
      <c r="A681" s="14" t="s">
        <v>1505</v>
      </c>
      <c r="B681" s="14" t="s">
        <v>2945</v>
      </c>
      <c r="C681" s="14" t="s">
        <v>2872</v>
      </c>
      <c r="D681" s="16">
        <v>45855</v>
      </c>
      <c r="E681" s="16"/>
      <c r="F681" s="14" t="s">
        <v>2513</v>
      </c>
      <c r="G681" s="14" t="s">
        <v>3524</v>
      </c>
      <c r="H681" s="14" t="s">
        <v>1567</v>
      </c>
      <c r="I681" s="15">
        <v>400</v>
      </c>
      <c r="J681" s="77">
        <v>2</v>
      </c>
      <c r="K681" s="92"/>
    </row>
    <row r="682" spans="1:11" ht="13" x14ac:dyDescent="0.15">
      <c r="A682" s="14" t="s">
        <v>1505</v>
      </c>
      <c r="B682" s="14" t="s">
        <v>2946</v>
      </c>
      <c r="C682" s="14" t="s">
        <v>2947</v>
      </c>
      <c r="D682" s="16">
        <v>45855</v>
      </c>
      <c r="E682" s="16"/>
      <c r="F682" s="14" t="s">
        <v>2948</v>
      </c>
      <c r="G682" s="14" t="s">
        <v>3508</v>
      </c>
      <c r="H682" s="14" t="s">
        <v>1513</v>
      </c>
      <c r="I682" s="15">
        <v>40</v>
      </c>
      <c r="J682" s="77">
        <v>2</v>
      </c>
      <c r="K682" s="92"/>
    </row>
    <row r="683" spans="1:11" ht="13" x14ac:dyDescent="0.15">
      <c r="A683" s="14" t="s">
        <v>1505</v>
      </c>
      <c r="B683" s="14" t="s">
        <v>2949</v>
      </c>
      <c r="C683" s="14" t="s">
        <v>2950</v>
      </c>
      <c r="D683" s="16">
        <v>45855</v>
      </c>
      <c r="E683" s="16"/>
      <c r="F683" s="14" t="s">
        <v>2951</v>
      </c>
      <c r="G683" s="14" t="s">
        <v>3508</v>
      </c>
      <c r="H683" s="14" t="s">
        <v>1513</v>
      </c>
      <c r="I683" s="15">
        <v>220</v>
      </c>
      <c r="J683" s="77">
        <v>2</v>
      </c>
      <c r="K683" s="92"/>
    </row>
    <row r="684" spans="1:11" ht="24" x14ac:dyDescent="0.15">
      <c r="A684" s="14" t="s">
        <v>1505</v>
      </c>
      <c r="B684" s="14" t="s">
        <v>2952</v>
      </c>
      <c r="C684" s="14" t="s">
        <v>2474</v>
      </c>
      <c r="D684" s="16">
        <v>45855</v>
      </c>
      <c r="E684" s="16"/>
      <c r="F684" s="14" t="s">
        <v>2953</v>
      </c>
      <c r="G684" s="14" t="s">
        <v>3523</v>
      </c>
      <c r="H684" s="14" t="s">
        <v>1564</v>
      </c>
      <c r="I684" s="15">
        <v>2300</v>
      </c>
      <c r="J684" s="77">
        <v>2</v>
      </c>
      <c r="K684" s="92"/>
    </row>
    <row r="685" spans="1:11" ht="24" x14ac:dyDescent="0.15">
      <c r="A685" s="14" t="s">
        <v>1505</v>
      </c>
      <c r="B685" s="14" t="s">
        <v>2954</v>
      </c>
      <c r="C685" s="14" t="s">
        <v>2955</v>
      </c>
      <c r="D685" s="16">
        <v>45855</v>
      </c>
      <c r="E685" s="16"/>
      <c r="F685" s="14" t="s">
        <v>2956</v>
      </c>
      <c r="G685" s="14" t="s">
        <v>3604</v>
      </c>
      <c r="H685" s="14" t="s">
        <v>2227</v>
      </c>
      <c r="I685" s="15">
        <v>799.5</v>
      </c>
      <c r="J685" s="77">
        <v>3</v>
      </c>
      <c r="K685" s="92"/>
    </row>
    <row r="686" spans="1:11" ht="24" x14ac:dyDescent="0.15">
      <c r="A686" s="14" t="s">
        <v>1505</v>
      </c>
      <c r="B686" s="14" t="s">
        <v>2957</v>
      </c>
      <c r="C686" s="14" t="s">
        <v>2958</v>
      </c>
      <c r="D686" s="16">
        <v>45855</v>
      </c>
      <c r="E686" s="16"/>
      <c r="F686" s="14" t="s">
        <v>2513</v>
      </c>
      <c r="G686" s="14" t="s">
        <v>3530</v>
      </c>
      <c r="H686" s="14" t="s">
        <v>1594</v>
      </c>
      <c r="I686" s="15">
        <v>400</v>
      </c>
      <c r="J686" s="77">
        <v>2</v>
      </c>
      <c r="K686" s="92"/>
    </row>
    <row r="687" spans="1:11" ht="24" x14ac:dyDescent="0.15">
      <c r="A687" s="14" t="s">
        <v>1505</v>
      </c>
      <c r="B687" s="14" t="s">
        <v>2959</v>
      </c>
      <c r="C687" s="14" t="s">
        <v>2312</v>
      </c>
      <c r="D687" s="16">
        <v>45855</v>
      </c>
      <c r="E687" s="16"/>
      <c r="F687" s="14" t="s">
        <v>2513</v>
      </c>
      <c r="G687" s="14" t="s">
        <v>3526</v>
      </c>
      <c r="H687" s="14" t="s">
        <v>1573</v>
      </c>
      <c r="I687" s="15">
        <v>1100</v>
      </c>
      <c r="J687" s="77">
        <v>2</v>
      </c>
      <c r="K687" s="92"/>
    </row>
    <row r="688" spans="1:11" ht="24" x14ac:dyDescent="0.15">
      <c r="A688" s="14" t="s">
        <v>1505</v>
      </c>
      <c r="B688" s="14" t="s">
        <v>2960</v>
      </c>
      <c r="C688" s="14" t="s">
        <v>2499</v>
      </c>
      <c r="D688" s="16">
        <v>45855</v>
      </c>
      <c r="E688" s="16"/>
      <c r="F688" s="14" t="s">
        <v>2513</v>
      </c>
      <c r="G688" s="14" t="s">
        <v>3546</v>
      </c>
      <c r="H688" s="14" t="s">
        <v>1642</v>
      </c>
      <c r="I688" s="15">
        <v>500</v>
      </c>
      <c r="J688" s="77">
        <v>2</v>
      </c>
      <c r="K688" s="92"/>
    </row>
    <row r="689" spans="1:11" ht="24" x14ac:dyDescent="0.15">
      <c r="A689" s="14" t="s">
        <v>1505</v>
      </c>
      <c r="B689" s="14" t="s">
        <v>2961</v>
      </c>
      <c r="C689" s="14" t="s">
        <v>1911</v>
      </c>
      <c r="D689" s="16">
        <v>45855</v>
      </c>
      <c r="E689" s="16"/>
      <c r="F689" s="14" t="s">
        <v>2962</v>
      </c>
      <c r="G689" s="14"/>
      <c r="H689" s="14" t="s">
        <v>2124</v>
      </c>
      <c r="I689" s="15">
        <v>3000</v>
      </c>
      <c r="J689" s="77">
        <v>3</v>
      </c>
      <c r="K689" s="92"/>
    </row>
    <row r="690" spans="1:11" ht="13" x14ac:dyDescent="0.15">
      <c r="A690" s="14" t="s">
        <v>1505</v>
      </c>
      <c r="B690" s="14" t="s">
        <v>2963</v>
      </c>
      <c r="C690" s="14" t="s">
        <v>2964</v>
      </c>
      <c r="D690" s="16">
        <v>45855</v>
      </c>
      <c r="E690" s="16"/>
      <c r="F690" s="14" t="s">
        <v>2965</v>
      </c>
      <c r="G690" s="14" t="s">
        <v>3679</v>
      </c>
      <c r="H690" s="14" t="s">
        <v>2966</v>
      </c>
      <c r="I690" s="15">
        <v>1548.2</v>
      </c>
      <c r="J690" s="77">
        <v>3</v>
      </c>
      <c r="K690" s="92"/>
    </row>
    <row r="691" spans="1:11" ht="24" x14ac:dyDescent="0.15">
      <c r="A691" s="14" t="s">
        <v>1505</v>
      </c>
      <c r="B691" s="14" t="s">
        <v>2967</v>
      </c>
      <c r="C691" s="14" t="s">
        <v>2303</v>
      </c>
      <c r="D691" s="16">
        <v>45855</v>
      </c>
      <c r="E691" s="16"/>
      <c r="F691" s="14" t="s">
        <v>2513</v>
      </c>
      <c r="G691" s="14" t="s">
        <v>3527</v>
      </c>
      <c r="H691" s="14" t="s">
        <v>1576</v>
      </c>
      <c r="I691" s="15">
        <v>300</v>
      </c>
      <c r="J691" s="77">
        <v>2</v>
      </c>
      <c r="K691" s="92"/>
    </row>
    <row r="692" spans="1:11" ht="24" x14ac:dyDescent="0.15">
      <c r="A692" s="14" t="s">
        <v>1505</v>
      </c>
      <c r="B692" s="14" t="s">
        <v>2968</v>
      </c>
      <c r="C692" s="14" t="s">
        <v>2128</v>
      </c>
      <c r="D692" s="16">
        <v>45855</v>
      </c>
      <c r="E692" s="16"/>
      <c r="F692" s="14" t="s">
        <v>2925</v>
      </c>
      <c r="G692" s="14" t="s">
        <v>3547</v>
      </c>
      <c r="H692" s="14" t="s">
        <v>1644</v>
      </c>
      <c r="I692" s="15">
        <v>500</v>
      </c>
      <c r="J692" s="77">
        <v>2</v>
      </c>
      <c r="K692" s="92"/>
    </row>
    <row r="693" spans="1:11" ht="13" x14ac:dyDescent="0.15">
      <c r="A693" s="14" t="s">
        <v>1505</v>
      </c>
      <c r="B693" s="14" t="s">
        <v>3758</v>
      </c>
      <c r="C693" s="14" t="s">
        <v>2969</v>
      </c>
      <c r="D693" s="16">
        <v>45855</v>
      </c>
      <c r="E693" s="16"/>
      <c r="F693" s="14" t="s">
        <v>2970</v>
      </c>
      <c r="G693" s="14" t="s">
        <v>3537</v>
      </c>
      <c r="H693" s="14" t="s">
        <v>1615</v>
      </c>
      <c r="I693" s="15">
        <v>86.77</v>
      </c>
      <c r="J693" s="77">
        <v>2</v>
      </c>
      <c r="K693" s="92"/>
    </row>
    <row r="694" spans="1:11" ht="13" x14ac:dyDescent="0.15">
      <c r="A694" s="14" t="s">
        <v>1505</v>
      </c>
      <c r="B694" s="14" t="s">
        <v>2971</v>
      </c>
      <c r="C694" s="14" t="s">
        <v>2972</v>
      </c>
      <c r="D694" s="16">
        <v>45855</v>
      </c>
      <c r="E694" s="16"/>
      <c r="F694" s="14" t="s">
        <v>2973</v>
      </c>
      <c r="G694" s="14" t="s">
        <v>3537</v>
      </c>
      <c r="H694" s="14" t="s">
        <v>2563</v>
      </c>
      <c r="I694" s="15">
        <v>1319.44</v>
      </c>
      <c r="J694" s="77">
        <v>2</v>
      </c>
      <c r="K694" s="92"/>
    </row>
    <row r="695" spans="1:11" ht="24" x14ac:dyDescent="0.15">
      <c r="A695" s="14" t="s">
        <v>1505</v>
      </c>
      <c r="B695" s="14" t="s">
        <v>2974</v>
      </c>
      <c r="C695" s="14" t="s">
        <v>2975</v>
      </c>
      <c r="D695" s="16">
        <v>45855</v>
      </c>
      <c r="E695" s="16"/>
      <c r="F695" s="14" t="s">
        <v>2976</v>
      </c>
      <c r="G695" s="14" t="s">
        <v>3557</v>
      </c>
      <c r="H695" s="14" t="s">
        <v>1679</v>
      </c>
      <c r="I695" s="15">
        <v>500</v>
      </c>
      <c r="J695" s="77">
        <v>2</v>
      </c>
      <c r="K695" s="92"/>
    </row>
    <row r="696" spans="1:11" ht="24" x14ac:dyDescent="0.15">
      <c r="A696" s="14" t="s">
        <v>1505</v>
      </c>
      <c r="B696" s="14" t="s">
        <v>2977</v>
      </c>
      <c r="C696" s="14" t="s">
        <v>2975</v>
      </c>
      <c r="D696" s="16">
        <v>45855</v>
      </c>
      <c r="E696" s="16"/>
      <c r="F696" s="14" t="s">
        <v>2976</v>
      </c>
      <c r="G696" s="14" t="s">
        <v>3556</v>
      </c>
      <c r="H696" s="14" t="s">
        <v>1677</v>
      </c>
      <c r="I696" s="15">
        <v>250</v>
      </c>
      <c r="J696" s="77">
        <v>2</v>
      </c>
      <c r="K696" s="92"/>
    </row>
    <row r="697" spans="1:11" ht="13" x14ac:dyDescent="0.15">
      <c r="A697" s="14" t="s">
        <v>1505</v>
      </c>
      <c r="B697" s="14" t="s">
        <v>2978</v>
      </c>
      <c r="C697" s="14" t="s">
        <v>2979</v>
      </c>
      <c r="D697" s="16">
        <v>45855</v>
      </c>
      <c r="E697" s="16"/>
      <c r="F697" s="14" t="s">
        <v>2980</v>
      </c>
      <c r="G697" s="14" t="s">
        <v>3595</v>
      </c>
      <c r="H697" s="14" t="s">
        <v>2045</v>
      </c>
      <c r="I697" s="15">
        <v>1142.94</v>
      </c>
      <c r="J697" s="77">
        <v>4</v>
      </c>
      <c r="K697" s="92"/>
    </row>
    <row r="698" spans="1:11" ht="24" x14ac:dyDescent="0.15">
      <c r="A698" s="14" t="s">
        <v>1505</v>
      </c>
      <c r="B698" s="14" t="s">
        <v>2981</v>
      </c>
      <c r="C698" s="14" t="s">
        <v>1859</v>
      </c>
      <c r="D698" s="16">
        <v>45855</v>
      </c>
      <c r="E698" s="16"/>
      <c r="F698" s="14" t="s">
        <v>2513</v>
      </c>
      <c r="G698" s="14" t="s">
        <v>3681</v>
      </c>
      <c r="H698" s="14" t="s">
        <v>2982</v>
      </c>
      <c r="I698" s="15">
        <v>400</v>
      </c>
      <c r="J698" s="77">
        <v>2</v>
      </c>
      <c r="K698" s="92"/>
    </row>
    <row r="699" spans="1:11" ht="24" x14ac:dyDescent="0.15">
      <c r="A699" s="14" t="s">
        <v>1505</v>
      </c>
      <c r="B699" s="14" t="s">
        <v>2983</v>
      </c>
      <c r="C699" s="14" t="s">
        <v>1669</v>
      </c>
      <c r="D699" s="16">
        <v>45842</v>
      </c>
      <c r="E699" s="16"/>
      <c r="F699" s="14" t="s">
        <v>2925</v>
      </c>
      <c r="G699" s="14" t="s">
        <v>3514</v>
      </c>
      <c r="H699" s="14" t="s">
        <v>1536</v>
      </c>
      <c r="I699" s="15">
        <v>2550</v>
      </c>
      <c r="J699" s="77">
        <v>2</v>
      </c>
      <c r="K699" s="92"/>
    </row>
    <row r="700" spans="1:11" ht="24" x14ac:dyDescent="0.15">
      <c r="A700" s="14" t="s">
        <v>1505</v>
      </c>
      <c r="B700" s="14" t="s">
        <v>2984</v>
      </c>
      <c r="C700" s="14" t="s">
        <v>2453</v>
      </c>
      <c r="D700" s="16">
        <v>45855</v>
      </c>
      <c r="E700" s="16"/>
      <c r="F700" s="14" t="s">
        <v>2985</v>
      </c>
      <c r="G700" s="14" t="s">
        <v>3525</v>
      </c>
      <c r="H700" s="14" t="s">
        <v>1570</v>
      </c>
      <c r="I700" s="15">
        <v>500</v>
      </c>
      <c r="J700" s="77">
        <v>2</v>
      </c>
      <c r="K700" s="92"/>
    </row>
    <row r="701" spans="1:11" ht="24" x14ac:dyDescent="0.15">
      <c r="A701" s="14" t="s">
        <v>1505</v>
      </c>
      <c r="B701" s="14" t="s">
        <v>2986</v>
      </c>
      <c r="C701" s="14" t="s">
        <v>1960</v>
      </c>
      <c r="D701" s="16">
        <v>45855</v>
      </c>
      <c r="E701" s="16"/>
      <c r="F701" s="14" t="s">
        <v>2513</v>
      </c>
      <c r="G701" s="14" t="s">
        <v>3559</v>
      </c>
      <c r="H701" s="14" t="s">
        <v>1684</v>
      </c>
      <c r="I701" s="15">
        <v>350</v>
      </c>
      <c r="J701" s="77">
        <v>2</v>
      </c>
      <c r="K701" s="92"/>
    </row>
    <row r="702" spans="1:11" ht="24" x14ac:dyDescent="0.15">
      <c r="A702" s="14" t="s">
        <v>1505</v>
      </c>
      <c r="B702" s="14" t="s">
        <v>2987</v>
      </c>
      <c r="C702" s="14" t="s">
        <v>1960</v>
      </c>
      <c r="D702" s="16">
        <v>45855</v>
      </c>
      <c r="E702" s="16"/>
      <c r="F702" s="14" t="s">
        <v>2513</v>
      </c>
      <c r="G702" s="14" t="s">
        <v>3552</v>
      </c>
      <c r="H702" s="14" t="s">
        <v>1665</v>
      </c>
      <c r="I702" s="15">
        <v>400</v>
      </c>
      <c r="J702" s="77">
        <v>2</v>
      </c>
      <c r="K702" s="92"/>
    </row>
    <row r="703" spans="1:11" ht="24" x14ac:dyDescent="0.15">
      <c r="A703" s="14" t="s">
        <v>1505</v>
      </c>
      <c r="B703" s="14" t="s">
        <v>2988</v>
      </c>
      <c r="C703" s="14" t="s">
        <v>2474</v>
      </c>
      <c r="D703" s="16">
        <v>45855</v>
      </c>
      <c r="E703" s="16"/>
      <c r="F703" s="14" t="s">
        <v>2513</v>
      </c>
      <c r="G703" s="14" t="s">
        <v>3520</v>
      </c>
      <c r="H703" s="14" t="s">
        <v>1554</v>
      </c>
      <c r="I703" s="15">
        <v>400</v>
      </c>
      <c r="J703" s="77">
        <v>2</v>
      </c>
      <c r="K703" s="92"/>
    </row>
    <row r="704" spans="1:11" ht="24" x14ac:dyDescent="0.15">
      <c r="A704" s="14" t="s">
        <v>1505</v>
      </c>
      <c r="B704" s="14" t="s">
        <v>2989</v>
      </c>
      <c r="C704" s="14" t="s">
        <v>2887</v>
      </c>
      <c r="D704" s="16">
        <v>45855</v>
      </c>
      <c r="E704" s="16"/>
      <c r="F704" s="14" t="s">
        <v>2925</v>
      </c>
      <c r="G704" s="14" t="s">
        <v>3558</v>
      </c>
      <c r="H704" s="14" t="s">
        <v>1682</v>
      </c>
      <c r="I704" s="15">
        <v>400</v>
      </c>
      <c r="J704" s="77">
        <v>2</v>
      </c>
      <c r="K704" s="92"/>
    </row>
    <row r="705" spans="1:11" ht="24" x14ac:dyDescent="0.15">
      <c r="A705" s="14" t="s">
        <v>1505</v>
      </c>
      <c r="B705" s="14" t="s">
        <v>2990</v>
      </c>
      <c r="C705" s="14" t="s">
        <v>1889</v>
      </c>
      <c r="D705" s="16">
        <v>45855</v>
      </c>
      <c r="E705" s="16"/>
      <c r="F705" s="14" t="s">
        <v>2513</v>
      </c>
      <c r="G705" s="14" t="s">
        <v>3538</v>
      </c>
      <c r="H705" s="14" t="s">
        <v>1617</v>
      </c>
      <c r="I705" s="15">
        <v>1000</v>
      </c>
      <c r="J705" s="77">
        <v>2</v>
      </c>
      <c r="K705" s="92"/>
    </row>
    <row r="706" spans="1:11" ht="24" x14ac:dyDescent="0.15">
      <c r="A706" s="14" t="s">
        <v>1505</v>
      </c>
      <c r="B706" s="14" t="s">
        <v>2991</v>
      </c>
      <c r="C706" s="14" t="s">
        <v>1809</v>
      </c>
      <c r="D706" s="16">
        <v>45855</v>
      </c>
      <c r="E706" s="16"/>
      <c r="F706" s="14" t="s">
        <v>2513</v>
      </c>
      <c r="G706" s="14" t="s">
        <v>3542</v>
      </c>
      <c r="H706" s="14" t="s">
        <v>1633</v>
      </c>
      <c r="I706" s="15">
        <v>1350</v>
      </c>
      <c r="J706" s="77">
        <v>2</v>
      </c>
      <c r="K706" s="92"/>
    </row>
    <row r="707" spans="1:11" ht="24" x14ac:dyDescent="0.15">
      <c r="A707" s="14" t="s">
        <v>1505</v>
      </c>
      <c r="B707" s="14" t="s">
        <v>2992</v>
      </c>
      <c r="C707" s="14" t="s">
        <v>2993</v>
      </c>
      <c r="D707" s="16">
        <v>45855</v>
      </c>
      <c r="E707" s="16"/>
      <c r="F707" s="14" t="s">
        <v>2925</v>
      </c>
      <c r="G707" s="14" t="s">
        <v>3541</v>
      </c>
      <c r="H707" s="14" t="s">
        <v>1631</v>
      </c>
      <c r="I707" s="15">
        <v>2750</v>
      </c>
      <c r="J707" s="77">
        <v>2</v>
      </c>
      <c r="K707" s="92"/>
    </row>
    <row r="708" spans="1:11" ht="24" x14ac:dyDescent="0.15">
      <c r="A708" s="14" t="s">
        <v>1505</v>
      </c>
      <c r="B708" s="14" t="s">
        <v>2994</v>
      </c>
      <c r="C708" s="14" t="s">
        <v>2385</v>
      </c>
      <c r="D708" s="16">
        <v>45855</v>
      </c>
      <c r="E708" s="16"/>
      <c r="F708" s="14" t="s">
        <v>2894</v>
      </c>
      <c r="G708" s="14" t="s">
        <v>3572</v>
      </c>
      <c r="H708" s="14" t="s">
        <v>1762</v>
      </c>
      <c r="I708" s="15">
        <v>800</v>
      </c>
      <c r="J708" s="77">
        <v>2</v>
      </c>
      <c r="K708" s="92"/>
    </row>
    <row r="709" spans="1:11" ht="13" x14ac:dyDescent="0.15">
      <c r="A709" s="14" t="s">
        <v>1505</v>
      </c>
      <c r="B709" s="14" t="s">
        <v>2995</v>
      </c>
      <c r="C709" s="14" t="s">
        <v>2996</v>
      </c>
      <c r="D709" s="16">
        <v>45855</v>
      </c>
      <c r="E709" s="16"/>
      <c r="F709" s="14" t="s">
        <v>2997</v>
      </c>
      <c r="G709" s="14" t="s">
        <v>3682</v>
      </c>
      <c r="H709" s="14" t="s">
        <v>2998</v>
      </c>
      <c r="I709" s="15">
        <v>454.82</v>
      </c>
      <c r="J709" s="77">
        <v>2</v>
      </c>
      <c r="K709" s="92"/>
    </row>
    <row r="710" spans="1:11" ht="24" x14ac:dyDescent="0.15">
      <c r="A710" s="14" t="s">
        <v>1505</v>
      </c>
      <c r="B710" s="14" t="s">
        <v>2999</v>
      </c>
      <c r="C710" s="14" t="s">
        <v>2259</v>
      </c>
      <c r="D710" s="16">
        <v>45855</v>
      </c>
      <c r="E710" s="16"/>
      <c r="F710" s="14" t="s">
        <v>3000</v>
      </c>
      <c r="G710" s="14" t="s">
        <v>3683</v>
      </c>
      <c r="H710" s="14" t="s">
        <v>3001</v>
      </c>
      <c r="I710" s="15">
        <v>300</v>
      </c>
      <c r="J710" s="77">
        <v>2</v>
      </c>
      <c r="K710" s="92"/>
    </row>
    <row r="711" spans="1:11" ht="36" x14ac:dyDescent="0.15">
      <c r="A711" s="14" t="s">
        <v>1505</v>
      </c>
      <c r="B711" s="14" t="s">
        <v>3002</v>
      </c>
      <c r="C711" s="14" t="s">
        <v>3003</v>
      </c>
      <c r="D711" s="16">
        <v>45855</v>
      </c>
      <c r="E711" s="16"/>
      <c r="F711" s="14" t="s">
        <v>3004</v>
      </c>
      <c r="G711" s="14" t="s">
        <v>3684</v>
      </c>
      <c r="H711" s="14" t="s">
        <v>3005</v>
      </c>
      <c r="I711" s="15">
        <v>7060</v>
      </c>
      <c r="J711" s="77">
        <v>4</v>
      </c>
      <c r="K711" s="92"/>
    </row>
    <row r="712" spans="1:11" ht="24" x14ac:dyDescent="0.15">
      <c r="A712" s="14" t="s">
        <v>1505</v>
      </c>
      <c r="B712" s="14" t="s">
        <v>3006</v>
      </c>
      <c r="C712" s="14" t="s">
        <v>2413</v>
      </c>
      <c r="D712" s="16">
        <v>45855</v>
      </c>
      <c r="E712" s="16"/>
      <c r="F712" s="14" t="s">
        <v>2925</v>
      </c>
      <c r="G712" s="14" t="s">
        <v>3521</v>
      </c>
      <c r="H712" s="14" t="s">
        <v>1558</v>
      </c>
      <c r="I712" s="15">
        <v>1950</v>
      </c>
      <c r="J712" s="77">
        <v>3</v>
      </c>
      <c r="K712" s="92"/>
    </row>
    <row r="713" spans="1:11" ht="24" x14ac:dyDescent="0.15">
      <c r="A713" s="14" t="s">
        <v>1505</v>
      </c>
      <c r="B713" s="14" t="s">
        <v>3007</v>
      </c>
      <c r="C713" s="14" t="s">
        <v>1624</v>
      </c>
      <c r="D713" s="16">
        <v>45855</v>
      </c>
      <c r="E713" s="16"/>
      <c r="F713" s="14" t="s">
        <v>3008</v>
      </c>
      <c r="G713" s="14" t="s">
        <v>3388</v>
      </c>
      <c r="H713" s="14" t="s">
        <v>3009</v>
      </c>
      <c r="I713" s="15">
        <v>1000</v>
      </c>
      <c r="J713" s="77">
        <v>3</v>
      </c>
      <c r="K713" s="92"/>
    </row>
    <row r="714" spans="1:11" ht="24" x14ac:dyDescent="0.15">
      <c r="A714" s="14" t="s">
        <v>1505</v>
      </c>
      <c r="B714" s="14" t="s">
        <v>3010</v>
      </c>
      <c r="C714" s="14" t="s">
        <v>2474</v>
      </c>
      <c r="D714" s="16">
        <v>45855</v>
      </c>
      <c r="E714" s="16"/>
      <c r="F714" s="14" t="s">
        <v>2513</v>
      </c>
      <c r="G714" s="14" t="s">
        <v>3553</v>
      </c>
      <c r="H714" s="14" t="s">
        <v>2188</v>
      </c>
      <c r="I714" s="15">
        <v>500</v>
      </c>
      <c r="J714" s="77">
        <v>2</v>
      </c>
      <c r="K714" s="92"/>
    </row>
    <row r="715" spans="1:11" ht="13" x14ac:dyDescent="0.15">
      <c r="A715" s="14" t="s">
        <v>1505</v>
      </c>
      <c r="B715" s="14" t="s">
        <v>3011</v>
      </c>
      <c r="C715" s="14" t="s">
        <v>3012</v>
      </c>
      <c r="D715" s="16">
        <v>45855</v>
      </c>
      <c r="E715" s="16"/>
      <c r="F715" s="14" t="s">
        <v>3013</v>
      </c>
      <c r="G715" s="14" t="s">
        <v>3560</v>
      </c>
      <c r="H715" s="14" t="s">
        <v>1688</v>
      </c>
      <c r="I715" s="15">
        <v>307.5</v>
      </c>
      <c r="J715" s="77">
        <v>4</v>
      </c>
      <c r="K715" s="92"/>
    </row>
    <row r="716" spans="1:11" ht="24" x14ac:dyDescent="0.15">
      <c r="A716" s="14" t="s">
        <v>1505</v>
      </c>
      <c r="B716" s="14" t="s">
        <v>3014</v>
      </c>
      <c r="C716" s="14" t="s">
        <v>2659</v>
      </c>
      <c r="D716" s="16">
        <v>45859</v>
      </c>
      <c r="E716" s="16"/>
      <c r="F716" s="14" t="s">
        <v>2513</v>
      </c>
      <c r="G716" s="14" t="s">
        <v>3570</v>
      </c>
      <c r="H716" s="14" t="s">
        <v>1754</v>
      </c>
      <c r="I716" s="15">
        <v>1100</v>
      </c>
      <c r="J716" s="77">
        <v>2</v>
      </c>
      <c r="K716" s="92"/>
    </row>
    <row r="717" spans="1:11" ht="24" x14ac:dyDescent="0.15">
      <c r="A717" s="14" t="s">
        <v>1505</v>
      </c>
      <c r="B717" s="14" t="s">
        <v>3015</v>
      </c>
      <c r="C717" s="14" t="s">
        <v>3016</v>
      </c>
      <c r="D717" s="16">
        <v>45855</v>
      </c>
      <c r="E717" s="16"/>
      <c r="F717" s="14" t="s">
        <v>3017</v>
      </c>
      <c r="G717" s="14" t="s">
        <v>3685</v>
      </c>
      <c r="H717" s="14" t="s">
        <v>3018</v>
      </c>
      <c r="I717" s="15">
        <v>548.6</v>
      </c>
      <c r="J717" s="77">
        <v>3</v>
      </c>
      <c r="K717" s="92"/>
    </row>
    <row r="718" spans="1:11" ht="24" x14ac:dyDescent="0.15">
      <c r="A718" s="14" t="s">
        <v>1505</v>
      </c>
      <c r="B718" s="14" t="s">
        <v>3019</v>
      </c>
      <c r="C718" s="14" t="s">
        <v>3020</v>
      </c>
      <c r="D718" s="16">
        <v>45855</v>
      </c>
      <c r="E718" s="16"/>
      <c r="F718" s="14" t="s">
        <v>3021</v>
      </c>
      <c r="G718" s="14" t="s">
        <v>3668</v>
      </c>
      <c r="H718" s="14" t="s">
        <v>3022</v>
      </c>
      <c r="I718" s="15">
        <v>863</v>
      </c>
      <c r="J718" s="77">
        <v>3</v>
      </c>
      <c r="K718" s="92"/>
    </row>
    <row r="719" spans="1:11" ht="24" x14ac:dyDescent="0.15">
      <c r="A719" s="14" t="s">
        <v>1505</v>
      </c>
      <c r="B719" s="14" t="s">
        <v>3023</v>
      </c>
      <c r="C719" s="14" t="s">
        <v>2323</v>
      </c>
      <c r="D719" s="16">
        <v>45855</v>
      </c>
      <c r="E719" s="16"/>
      <c r="F719" s="14" t="s">
        <v>3024</v>
      </c>
      <c r="G719" s="14" t="s">
        <v>3617</v>
      </c>
      <c r="H719" s="14" t="s">
        <v>2318</v>
      </c>
      <c r="I719" s="15">
        <v>72.150000000000006</v>
      </c>
      <c r="J719" s="77">
        <v>3</v>
      </c>
      <c r="K719" s="92"/>
    </row>
    <row r="720" spans="1:11" ht="24" x14ac:dyDescent="0.15">
      <c r="A720" s="14" t="s">
        <v>1505</v>
      </c>
      <c r="B720" s="14" t="s">
        <v>3025</v>
      </c>
      <c r="C720" s="14" t="s">
        <v>3026</v>
      </c>
      <c r="D720" s="16">
        <v>45855</v>
      </c>
      <c r="E720" s="16"/>
      <c r="F720" s="14" t="s">
        <v>3024</v>
      </c>
      <c r="G720" s="14" t="s">
        <v>3628</v>
      </c>
      <c r="H720" s="14" t="s">
        <v>2411</v>
      </c>
      <c r="I720" s="15">
        <v>88</v>
      </c>
      <c r="J720" s="77">
        <v>3</v>
      </c>
      <c r="K720" s="92"/>
    </row>
    <row r="721" spans="1:11" ht="24" x14ac:dyDescent="0.15">
      <c r="A721" s="14" t="s">
        <v>1505</v>
      </c>
      <c r="B721" s="14" t="s">
        <v>3027</v>
      </c>
      <c r="C721" s="14" t="s">
        <v>2453</v>
      </c>
      <c r="D721" s="16">
        <v>45855</v>
      </c>
      <c r="E721" s="16"/>
      <c r="F721" s="14" t="s">
        <v>2925</v>
      </c>
      <c r="G721" s="14" t="s">
        <v>3534</v>
      </c>
      <c r="H721" s="14" t="s">
        <v>1602</v>
      </c>
      <c r="I721" s="15">
        <v>210</v>
      </c>
      <c r="J721" s="77">
        <v>2</v>
      </c>
      <c r="K721" s="92"/>
    </row>
    <row r="722" spans="1:11" ht="24" x14ac:dyDescent="0.15">
      <c r="A722" s="14" t="s">
        <v>1505</v>
      </c>
      <c r="B722" s="14" t="s">
        <v>3028</v>
      </c>
      <c r="C722" s="14" t="s">
        <v>3029</v>
      </c>
      <c r="D722" s="16">
        <v>45855</v>
      </c>
      <c r="E722" s="16"/>
      <c r="F722" s="14" t="s">
        <v>3024</v>
      </c>
      <c r="G722" s="14" t="s">
        <v>3629</v>
      </c>
      <c r="H722" s="14" t="s">
        <v>3030</v>
      </c>
      <c r="I722" s="15">
        <v>157.80000000000001</v>
      </c>
      <c r="J722" s="77">
        <v>3</v>
      </c>
      <c r="K722" s="92"/>
    </row>
    <row r="723" spans="1:11" ht="24" x14ac:dyDescent="0.15">
      <c r="A723" s="14" t="s">
        <v>1505</v>
      </c>
      <c r="B723" s="14" t="s">
        <v>3031</v>
      </c>
      <c r="C723" s="14" t="s">
        <v>2288</v>
      </c>
      <c r="D723" s="16">
        <v>45855</v>
      </c>
      <c r="E723" s="16"/>
      <c r="F723" s="14" t="s">
        <v>3032</v>
      </c>
      <c r="G723" s="14" t="s">
        <v>3663</v>
      </c>
      <c r="H723" s="14" t="s">
        <v>2783</v>
      </c>
      <c r="I723" s="15">
        <v>650</v>
      </c>
      <c r="J723" s="77">
        <v>3</v>
      </c>
      <c r="K723" s="92"/>
    </row>
    <row r="724" spans="1:11" ht="24" x14ac:dyDescent="0.15">
      <c r="A724" s="14" t="s">
        <v>1505</v>
      </c>
      <c r="B724" s="14" t="s">
        <v>3033</v>
      </c>
      <c r="C724" s="14" t="s">
        <v>3034</v>
      </c>
      <c r="D724" s="16">
        <v>45859</v>
      </c>
      <c r="E724" s="16"/>
      <c r="F724" s="14" t="s">
        <v>2513</v>
      </c>
      <c r="G724" s="14" t="s">
        <v>3563</v>
      </c>
      <c r="H724" s="14" t="s">
        <v>1701</v>
      </c>
      <c r="I724" s="15">
        <v>1100</v>
      </c>
      <c r="J724" s="77">
        <v>2</v>
      </c>
      <c r="K724" s="92"/>
    </row>
    <row r="725" spans="1:11" ht="24" x14ac:dyDescent="0.15">
      <c r="A725" s="14" t="s">
        <v>1505</v>
      </c>
      <c r="B725" s="14" t="s">
        <v>3035</v>
      </c>
      <c r="C725" s="14" t="s">
        <v>3036</v>
      </c>
      <c r="D725" s="16">
        <v>45859</v>
      </c>
      <c r="E725" s="16"/>
      <c r="F725" s="14" t="s">
        <v>3037</v>
      </c>
      <c r="G725" s="14" t="s">
        <v>3573</v>
      </c>
      <c r="H725" s="14" t="s">
        <v>3038</v>
      </c>
      <c r="I725" s="15">
        <v>980</v>
      </c>
      <c r="J725" s="77">
        <v>2</v>
      </c>
      <c r="K725" s="92"/>
    </row>
    <row r="726" spans="1:11" ht="13" x14ac:dyDescent="0.15">
      <c r="A726" s="14" t="s">
        <v>1505</v>
      </c>
      <c r="B726" s="14" t="s">
        <v>3039</v>
      </c>
      <c r="C726" s="14" t="s">
        <v>3040</v>
      </c>
      <c r="D726" s="16">
        <v>45847</v>
      </c>
      <c r="E726" s="16"/>
      <c r="F726" s="14" t="s">
        <v>3506</v>
      </c>
      <c r="G726" s="14"/>
      <c r="H726" s="14" t="s">
        <v>3041</v>
      </c>
      <c r="I726" s="15">
        <v>1806.93</v>
      </c>
      <c r="J726" s="77">
        <v>3</v>
      </c>
      <c r="K726" s="92"/>
    </row>
    <row r="727" spans="1:11" ht="24" x14ac:dyDescent="0.15">
      <c r="A727" s="14" t="s">
        <v>1505</v>
      </c>
      <c r="B727" s="14" t="s">
        <v>3042</v>
      </c>
      <c r="C727" s="14" t="s">
        <v>2134</v>
      </c>
      <c r="D727" s="16">
        <v>45859</v>
      </c>
      <c r="E727" s="16"/>
      <c r="F727" s="14" t="s">
        <v>2894</v>
      </c>
      <c r="G727" s="14" t="s">
        <v>3576</v>
      </c>
      <c r="H727" s="14" t="s">
        <v>1509</v>
      </c>
      <c r="I727" s="15">
        <v>800</v>
      </c>
      <c r="J727" s="77">
        <v>2</v>
      </c>
      <c r="K727" s="92"/>
    </row>
    <row r="728" spans="1:11" ht="24" x14ac:dyDescent="0.15">
      <c r="A728" s="14" t="s">
        <v>1505</v>
      </c>
      <c r="B728" s="14" t="s">
        <v>3043</v>
      </c>
      <c r="C728" s="14" t="s">
        <v>2288</v>
      </c>
      <c r="D728" s="16">
        <v>45859</v>
      </c>
      <c r="E728" s="16"/>
      <c r="F728" s="14" t="s">
        <v>2513</v>
      </c>
      <c r="G728" s="14" t="s">
        <v>3686</v>
      </c>
      <c r="H728" s="14" t="s">
        <v>3044</v>
      </c>
      <c r="I728" s="15">
        <v>500</v>
      </c>
      <c r="J728" s="77">
        <v>2</v>
      </c>
      <c r="K728" s="92"/>
    </row>
    <row r="729" spans="1:11" ht="24" x14ac:dyDescent="0.15">
      <c r="A729" s="14" t="s">
        <v>1505</v>
      </c>
      <c r="B729" s="14" t="s">
        <v>3045</v>
      </c>
      <c r="C729" s="14" t="s">
        <v>3046</v>
      </c>
      <c r="D729" s="16">
        <v>45859</v>
      </c>
      <c r="E729" s="16"/>
      <c r="F729" s="14" t="s">
        <v>3047</v>
      </c>
      <c r="G729" s="14" t="s">
        <v>3549</v>
      </c>
      <c r="H729" s="14" t="s">
        <v>1655</v>
      </c>
      <c r="I729" s="15">
        <v>500</v>
      </c>
      <c r="J729" s="77">
        <v>2</v>
      </c>
      <c r="K729" s="92"/>
    </row>
    <row r="730" spans="1:11" ht="24" x14ac:dyDescent="0.15">
      <c r="A730" s="14" t="s">
        <v>1505</v>
      </c>
      <c r="B730" s="14" t="s">
        <v>3048</v>
      </c>
      <c r="C730" s="14" t="s">
        <v>2474</v>
      </c>
      <c r="D730" s="16">
        <v>45869</v>
      </c>
      <c r="E730" s="16"/>
      <c r="F730" s="14" t="s">
        <v>2513</v>
      </c>
      <c r="G730" s="14" t="s">
        <v>3544</v>
      </c>
      <c r="H730" s="14" t="s">
        <v>1637</v>
      </c>
      <c r="I730" s="15">
        <v>350</v>
      </c>
      <c r="J730" s="77">
        <v>2</v>
      </c>
      <c r="K730" s="92"/>
    </row>
    <row r="731" spans="1:11" ht="24" x14ac:dyDescent="0.15">
      <c r="A731" s="14" t="s">
        <v>1505</v>
      </c>
      <c r="B731" s="14" t="s">
        <v>3049</v>
      </c>
      <c r="C731" s="14" t="s">
        <v>1809</v>
      </c>
      <c r="D731" s="16">
        <v>45859</v>
      </c>
      <c r="E731" s="16"/>
      <c r="F731" s="14" t="s">
        <v>2513</v>
      </c>
      <c r="G731" s="14" t="s">
        <v>3540</v>
      </c>
      <c r="H731" s="14" t="s">
        <v>1625</v>
      </c>
      <c r="I731" s="15">
        <v>400</v>
      </c>
      <c r="J731" s="77">
        <v>2</v>
      </c>
      <c r="K731" s="92"/>
    </row>
    <row r="732" spans="1:11" ht="24" x14ac:dyDescent="0.15">
      <c r="A732" s="14" t="s">
        <v>1505</v>
      </c>
      <c r="B732" s="14" t="s">
        <v>3050</v>
      </c>
      <c r="C732" s="14" t="s">
        <v>1624</v>
      </c>
      <c r="D732" s="16">
        <v>45859</v>
      </c>
      <c r="E732" s="16"/>
      <c r="F732" s="14" t="s">
        <v>2925</v>
      </c>
      <c r="G732" s="14" t="s">
        <v>3687</v>
      </c>
      <c r="H732" s="14" t="s">
        <v>3051</v>
      </c>
      <c r="I732" s="15">
        <v>1925.82</v>
      </c>
      <c r="J732" s="77">
        <v>3</v>
      </c>
      <c r="K732" s="92"/>
    </row>
    <row r="733" spans="1:11" ht="24" x14ac:dyDescent="0.15">
      <c r="A733" s="14" t="s">
        <v>1505</v>
      </c>
      <c r="B733" s="14" t="s">
        <v>3052</v>
      </c>
      <c r="C733" s="14" t="s">
        <v>2312</v>
      </c>
      <c r="D733" s="16">
        <v>45859</v>
      </c>
      <c r="E733" s="16"/>
      <c r="F733" s="14" t="s">
        <v>3053</v>
      </c>
      <c r="G733" s="14" t="s">
        <v>3663</v>
      </c>
      <c r="H733" s="14" t="s">
        <v>3054</v>
      </c>
      <c r="I733" s="15">
        <v>1800</v>
      </c>
      <c r="J733" s="77">
        <v>3</v>
      </c>
      <c r="K733" s="92"/>
    </row>
    <row r="734" spans="1:11" ht="24" x14ac:dyDescent="0.15">
      <c r="A734" s="14" t="s">
        <v>1505</v>
      </c>
      <c r="B734" s="14" t="s">
        <v>3055</v>
      </c>
      <c r="C734" s="14" t="s">
        <v>3056</v>
      </c>
      <c r="D734" s="16">
        <v>45859</v>
      </c>
      <c r="E734" s="16"/>
      <c r="F734" s="14" t="s">
        <v>3057</v>
      </c>
      <c r="G734" s="14" t="s">
        <v>3603</v>
      </c>
      <c r="H734" s="14" t="s">
        <v>2192</v>
      </c>
      <c r="I734" s="15">
        <v>34.799999999999997</v>
      </c>
      <c r="J734" s="77">
        <v>3</v>
      </c>
      <c r="K734" s="92"/>
    </row>
    <row r="735" spans="1:11" ht="24" x14ac:dyDescent="0.15">
      <c r="A735" s="14" t="s">
        <v>1505</v>
      </c>
      <c r="B735" s="14" t="s">
        <v>3058</v>
      </c>
      <c r="C735" s="14" t="s">
        <v>3059</v>
      </c>
      <c r="D735" s="16">
        <v>45869</v>
      </c>
      <c r="E735" s="16"/>
      <c r="F735" s="14" t="s">
        <v>3060</v>
      </c>
      <c r="G735" s="14" t="s">
        <v>3406</v>
      </c>
      <c r="H735" s="14" t="s">
        <v>3061</v>
      </c>
      <c r="I735" s="15">
        <v>250</v>
      </c>
      <c r="J735" s="77">
        <v>2</v>
      </c>
      <c r="K735" s="92"/>
    </row>
    <row r="736" spans="1:11" ht="24" x14ac:dyDescent="0.15">
      <c r="A736" s="14" t="s">
        <v>1505</v>
      </c>
      <c r="B736" s="14" t="s">
        <v>3062</v>
      </c>
      <c r="C736" s="14" t="s">
        <v>2203</v>
      </c>
      <c r="D736" s="16">
        <v>45853</v>
      </c>
      <c r="E736" s="16"/>
      <c r="F736" s="14" t="s">
        <v>2925</v>
      </c>
      <c r="G736" s="14" t="s">
        <v>3510</v>
      </c>
      <c r="H736" s="14" t="s">
        <v>1628</v>
      </c>
      <c r="I736" s="15">
        <v>2200</v>
      </c>
      <c r="J736" s="77">
        <v>2</v>
      </c>
      <c r="K736" s="92"/>
    </row>
    <row r="737" spans="1:11" ht="24" x14ac:dyDescent="0.15">
      <c r="A737" s="14" t="s">
        <v>1505</v>
      </c>
      <c r="B737" s="14" t="s">
        <v>3063</v>
      </c>
      <c r="C737" s="14" t="s">
        <v>3064</v>
      </c>
      <c r="D737" s="16">
        <v>45859</v>
      </c>
      <c r="E737" s="16"/>
      <c r="F737" s="14" t="s">
        <v>3065</v>
      </c>
      <c r="G737" s="14" t="s">
        <v>3577</v>
      </c>
      <c r="H737" s="14" t="s">
        <v>2678</v>
      </c>
      <c r="I737" s="15">
        <v>678.65</v>
      </c>
      <c r="J737" s="77">
        <v>4</v>
      </c>
      <c r="K737" s="92"/>
    </row>
    <row r="738" spans="1:11" ht="13" x14ac:dyDescent="0.15">
      <c r="A738" s="14" t="s">
        <v>1505</v>
      </c>
      <c r="B738" s="14" t="s">
        <v>3066</v>
      </c>
      <c r="C738" s="14" t="s">
        <v>3067</v>
      </c>
      <c r="D738" s="16">
        <v>45859</v>
      </c>
      <c r="E738" s="16"/>
      <c r="F738" s="14" t="s">
        <v>3068</v>
      </c>
      <c r="G738" s="14" t="s">
        <v>3577</v>
      </c>
      <c r="H738" s="14" t="s">
        <v>2678</v>
      </c>
      <c r="I738" s="15">
        <v>125.95</v>
      </c>
      <c r="J738" s="77">
        <v>4</v>
      </c>
      <c r="K738" s="92"/>
    </row>
    <row r="739" spans="1:11" ht="13" x14ac:dyDescent="0.15">
      <c r="A739" s="14" t="s">
        <v>1505</v>
      </c>
      <c r="B739" s="14" t="s">
        <v>3069</v>
      </c>
      <c r="C739" s="14" t="s">
        <v>3070</v>
      </c>
      <c r="D739" s="16">
        <v>45859</v>
      </c>
      <c r="E739" s="16"/>
      <c r="F739" s="14" t="s">
        <v>3071</v>
      </c>
      <c r="G739" s="14" t="s">
        <v>3569</v>
      </c>
      <c r="H739" s="14" t="s">
        <v>1727</v>
      </c>
      <c r="I739" s="15">
        <v>27.8</v>
      </c>
      <c r="J739" s="77">
        <v>3</v>
      </c>
      <c r="K739" s="92"/>
    </row>
    <row r="740" spans="1:11" ht="24" x14ac:dyDescent="0.15">
      <c r="A740" s="14" t="s">
        <v>1505</v>
      </c>
      <c r="B740" s="14" t="s">
        <v>3072</v>
      </c>
      <c r="C740" s="14" t="s">
        <v>2312</v>
      </c>
      <c r="D740" s="16">
        <v>45869</v>
      </c>
      <c r="E740" s="16"/>
      <c r="F740" s="14" t="s">
        <v>3073</v>
      </c>
      <c r="G740" s="14" t="s">
        <v>3523</v>
      </c>
      <c r="H740" s="14" t="s">
        <v>1564</v>
      </c>
      <c r="I740" s="15">
        <v>360</v>
      </c>
      <c r="J740" s="77">
        <v>2</v>
      </c>
      <c r="K740" s="92"/>
    </row>
    <row r="741" spans="1:11" ht="24" x14ac:dyDescent="0.15">
      <c r="A741" s="14" t="s">
        <v>1505</v>
      </c>
      <c r="B741" s="14" t="s">
        <v>3074</v>
      </c>
      <c r="C741" s="14" t="s">
        <v>3075</v>
      </c>
      <c r="D741" s="16">
        <v>45869</v>
      </c>
      <c r="E741" s="16"/>
      <c r="F741" s="14" t="s">
        <v>3076</v>
      </c>
      <c r="G741" s="14" t="s">
        <v>3537</v>
      </c>
      <c r="H741" s="14" t="s">
        <v>1615</v>
      </c>
      <c r="I741" s="15">
        <v>180</v>
      </c>
      <c r="J741" s="77">
        <v>2</v>
      </c>
      <c r="K741" s="92"/>
    </row>
    <row r="742" spans="1:11" ht="24" x14ac:dyDescent="0.15">
      <c r="A742" s="14" t="s">
        <v>1505</v>
      </c>
      <c r="B742" s="14" t="s">
        <v>3077</v>
      </c>
      <c r="C742" s="14" t="s">
        <v>3078</v>
      </c>
      <c r="D742" s="16">
        <v>45869</v>
      </c>
      <c r="E742" s="16"/>
      <c r="F742" s="14" t="s">
        <v>3079</v>
      </c>
      <c r="G742" s="14" t="s">
        <v>3575</v>
      </c>
      <c r="H742" s="14" t="s">
        <v>3080</v>
      </c>
      <c r="I742" s="15">
        <v>500</v>
      </c>
      <c r="J742" s="77">
        <v>2</v>
      </c>
      <c r="K742" s="92"/>
    </row>
    <row r="743" spans="1:11" ht="24" x14ac:dyDescent="0.15">
      <c r="A743" s="14" t="s">
        <v>1505</v>
      </c>
      <c r="B743" s="14" t="s">
        <v>3081</v>
      </c>
      <c r="C743" s="14" t="s">
        <v>1889</v>
      </c>
      <c r="D743" s="16">
        <v>45861</v>
      </c>
      <c r="E743" s="16"/>
      <c r="F743" s="14" t="s">
        <v>2513</v>
      </c>
      <c r="G743" s="14" t="s">
        <v>3588</v>
      </c>
      <c r="H743" s="14" t="s">
        <v>1691</v>
      </c>
      <c r="I743" s="15">
        <v>450</v>
      </c>
      <c r="J743" s="77">
        <v>2</v>
      </c>
      <c r="K743" s="92"/>
    </row>
    <row r="744" spans="1:11" ht="36" x14ac:dyDescent="0.15">
      <c r="A744" s="14" t="s">
        <v>1505</v>
      </c>
      <c r="B744" s="14" t="s">
        <v>3082</v>
      </c>
      <c r="C744" s="14" t="s">
        <v>3083</v>
      </c>
      <c r="D744" s="16">
        <v>45861</v>
      </c>
      <c r="E744" s="16"/>
      <c r="F744" s="14" t="s">
        <v>3084</v>
      </c>
      <c r="G744" s="14" t="s">
        <v>3627</v>
      </c>
      <c r="H744" s="14" t="s">
        <v>2405</v>
      </c>
      <c r="I744" s="15">
        <v>726.93</v>
      </c>
      <c r="J744" s="77">
        <v>3</v>
      </c>
      <c r="K744" s="92"/>
    </row>
    <row r="745" spans="1:11" ht="24" x14ac:dyDescent="0.15">
      <c r="A745" s="14" t="s">
        <v>1505</v>
      </c>
      <c r="B745" s="14" t="s">
        <v>3085</v>
      </c>
      <c r="C745" s="14" t="s">
        <v>3086</v>
      </c>
      <c r="D745" s="16">
        <v>45861</v>
      </c>
      <c r="E745" s="16"/>
      <c r="F745" s="14" t="s">
        <v>3087</v>
      </c>
      <c r="G745" s="14" t="s">
        <v>3581</v>
      </c>
      <c r="H745" s="14" t="s">
        <v>1820</v>
      </c>
      <c r="I745" s="15">
        <v>2527.04</v>
      </c>
      <c r="J745" s="77">
        <v>3</v>
      </c>
      <c r="K745" s="92"/>
    </row>
    <row r="746" spans="1:11" ht="24" x14ac:dyDescent="0.15">
      <c r="A746" s="14" t="s">
        <v>1505</v>
      </c>
      <c r="B746" s="14" t="s">
        <v>3088</v>
      </c>
      <c r="C746" s="14" t="s">
        <v>3089</v>
      </c>
      <c r="D746" s="16">
        <v>45861</v>
      </c>
      <c r="E746" s="16"/>
      <c r="F746" s="14" t="s">
        <v>3090</v>
      </c>
      <c r="G746" s="14" t="s">
        <v>3688</v>
      </c>
      <c r="H746" s="14" t="s">
        <v>3091</v>
      </c>
      <c r="I746" s="15">
        <v>1400</v>
      </c>
      <c r="J746" s="77">
        <v>3</v>
      </c>
      <c r="K746" s="92"/>
    </row>
    <row r="747" spans="1:11" ht="24" x14ac:dyDescent="0.15">
      <c r="A747" s="14" t="s">
        <v>1505</v>
      </c>
      <c r="B747" s="14" t="s">
        <v>3092</v>
      </c>
      <c r="C747" s="14" t="s">
        <v>3093</v>
      </c>
      <c r="D747" s="16">
        <v>45869</v>
      </c>
      <c r="E747" s="16"/>
      <c r="F747" s="14" t="s">
        <v>3094</v>
      </c>
      <c r="G747" s="14" t="s">
        <v>3689</v>
      </c>
      <c r="H747" s="14" t="s">
        <v>3095</v>
      </c>
      <c r="I747" s="15">
        <v>861</v>
      </c>
      <c r="J747" s="77">
        <v>3</v>
      </c>
      <c r="K747" s="92"/>
    </row>
    <row r="748" spans="1:11" ht="24" x14ac:dyDescent="0.15">
      <c r="A748" s="14" t="s">
        <v>1505</v>
      </c>
      <c r="B748" s="14" t="s">
        <v>3096</v>
      </c>
      <c r="C748" s="14" t="s">
        <v>1889</v>
      </c>
      <c r="D748" s="16">
        <v>45869</v>
      </c>
      <c r="E748" s="16"/>
      <c r="F748" s="14" t="s">
        <v>2513</v>
      </c>
      <c r="G748" s="14" t="s">
        <v>3515</v>
      </c>
      <c r="H748" s="14" t="s">
        <v>1539</v>
      </c>
      <c r="I748" s="15">
        <v>400</v>
      </c>
      <c r="J748" s="77">
        <v>2</v>
      </c>
      <c r="K748" s="92"/>
    </row>
    <row r="749" spans="1:11" ht="24" x14ac:dyDescent="0.15">
      <c r="A749" s="14" t="s">
        <v>1505</v>
      </c>
      <c r="B749" s="14" t="s">
        <v>1886</v>
      </c>
      <c r="C749" s="14" t="s">
        <v>3097</v>
      </c>
      <c r="D749" s="16">
        <v>45869</v>
      </c>
      <c r="E749" s="16"/>
      <c r="F749" s="14" t="s">
        <v>3098</v>
      </c>
      <c r="G749" s="14" t="s">
        <v>3690</v>
      </c>
      <c r="H749" s="14" t="s">
        <v>3099</v>
      </c>
      <c r="I749" s="15">
        <v>7.23</v>
      </c>
      <c r="J749" s="77">
        <v>2</v>
      </c>
      <c r="K749" s="92"/>
    </row>
    <row r="750" spans="1:11" ht="24" x14ac:dyDescent="0.15">
      <c r="A750" s="14" t="s">
        <v>1505</v>
      </c>
      <c r="B750" s="14" t="s">
        <v>3100</v>
      </c>
      <c r="C750" s="14" t="s">
        <v>3101</v>
      </c>
      <c r="D750" s="16">
        <v>45861</v>
      </c>
      <c r="E750" s="16"/>
      <c r="F750" s="14" t="s">
        <v>3102</v>
      </c>
      <c r="G750" s="14" t="s">
        <v>3566</v>
      </c>
      <c r="H750" s="14" t="s">
        <v>3103</v>
      </c>
      <c r="I750" s="15">
        <v>2250</v>
      </c>
      <c r="J750" s="77">
        <v>3</v>
      </c>
      <c r="K750" s="92"/>
    </row>
    <row r="751" spans="1:11" ht="24" x14ac:dyDescent="0.15">
      <c r="A751" s="14" t="s">
        <v>1505</v>
      </c>
      <c r="B751" s="14" t="s">
        <v>3104</v>
      </c>
      <c r="C751" s="14" t="s">
        <v>3105</v>
      </c>
      <c r="D751" s="16">
        <v>45869</v>
      </c>
      <c r="E751" s="16"/>
      <c r="F751" s="14" t="s">
        <v>3106</v>
      </c>
      <c r="G751" s="14" t="s">
        <v>3691</v>
      </c>
      <c r="H751" s="14" t="s">
        <v>3107</v>
      </c>
      <c r="I751" s="15">
        <v>300</v>
      </c>
      <c r="J751" s="77">
        <v>3</v>
      </c>
      <c r="K751" s="92"/>
    </row>
    <row r="752" spans="1:11" ht="24" x14ac:dyDescent="0.15">
      <c r="A752" s="14" t="s">
        <v>1505</v>
      </c>
      <c r="B752" s="14" t="s">
        <v>3108</v>
      </c>
      <c r="C752" s="14" t="s">
        <v>1566</v>
      </c>
      <c r="D752" s="16">
        <v>45869</v>
      </c>
      <c r="E752" s="16"/>
      <c r="F752" s="14" t="s">
        <v>3109</v>
      </c>
      <c r="G752" s="14" t="s">
        <v>3692</v>
      </c>
      <c r="H752" s="14" t="s">
        <v>3110</v>
      </c>
      <c r="I752" s="15">
        <v>180</v>
      </c>
      <c r="J752" s="77">
        <v>3</v>
      </c>
      <c r="K752" s="92"/>
    </row>
    <row r="753" spans="1:11" ht="24" x14ac:dyDescent="0.15">
      <c r="A753" s="14" t="s">
        <v>1505</v>
      </c>
      <c r="B753" s="14" t="s">
        <v>3111</v>
      </c>
      <c r="C753" s="14" t="s">
        <v>1889</v>
      </c>
      <c r="D753" s="16">
        <v>45869</v>
      </c>
      <c r="E753" s="16"/>
      <c r="F753" s="14" t="s">
        <v>2844</v>
      </c>
      <c r="G753" s="14" t="s">
        <v>3669</v>
      </c>
      <c r="H753" s="14" t="s">
        <v>2008</v>
      </c>
      <c r="I753" s="15">
        <v>300</v>
      </c>
      <c r="J753" s="77">
        <v>2</v>
      </c>
      <c r="K753" s="92"/>
    </row>
    <row r="754" spans="1:11" ht="24" x14ac:dyDescent="0.15">
      <c r="A754" s="14" t="s">
        <v>1505</v>
      </c>
      <c r="B754" s="14" t="s">
        <v>3112</v>
      </c>
      <c r="C754" s="14" t="s">
        <v>1624</v>
      </c>
      <c r="D754" s="16">
        <v>45869</v>
      </c>
      <c r="E754" s="16"/>
      <c r="F754" s="14" t="s">
        <v>3113</v>
      </c>
      <c r="G754" s="14" t="s">
        <v>3693</v>
      </c>
      <c r="H754" s="14" t="s">
        <v>3114</v>
      </c>
      <c r="I754" s="15">
        <v>141.4</v>
      </c>
      <c r="J754" s="77">
        <v>3</v>
      </c>
      <c r="K754" s="92"/>
    </row>
    <row r="755" spans="1:11" ht="24" x14ac:dyDescent="0.15">
      <c r="A755" s="14" t="s">
        <v>1505</v>
      </c>
      <c r="B755" s="14" t="s">
        <v>3115</v>
      </c>
      <c r="C755" s="14" t="s">
        <v>3116</v>
      </c>
      <c r="D755" s="16">
        <v>45869</v>
      </c>
      <c r="E755" s="16"/>
      <c r="F755" s="14" t="s">
        <v>3117</v>
      </c>
      <c r="G755" s="14" t="s">
        <v>3694</v>
      </c>
      <c r="H755" s="14" t="s">
        <v>3118</v>
      </c>
      <c r="I755" s="15">
        <v>121.2</v>
      </c>
      <c r="J755" s="77">
        <v>3</v>
      </c>
      <c r="K755" s="92"/>
    </row>
    <row r="756" spans="1:11" ht="24" x14ac:dyDescent="0.15">
      <c r="A756" s="14" t="s">
        <v>1505</v>
      </c>
      <c r="B756" s="14" t="s">
        <v>3119</v>
      </c>
      <c r="C756" s="14" t="s">
        <v>3120</v>
      </c>
      <c r="D756" s="16">
        <v>45869</v>
      </c>
      <c r="E756" s="16"/>
      <c r="F756" s="14" t="s">
        <v>3121</v>
      </c>
      <c r="G756" s="14" t="s">
        <v>3652</v>
      </c>
      <c r="H756" s="14" t="s">
        <v>2699</v>
      </c>
      <c r="I756" s="15">
        <v>644</v>
      </c>
      <c r="J756" s="77">
        <v>3</v>
      </c>
      <c r="K756" s="92"/>
    </row>
    <row r="757" spans="1:11" ht="24" x14ac:dyDescent="0.15">
      <c r="A757" s="14" t="s">
        <v>1505</v>
      </c>
      <c r="B757" s="14" t="s">
        <v>3122</v>
      </c>
      <c r="C757" s="14" t="s">
        <v>3123</v>
      </c>
      <c r="D757" s="16">
        <v>45869</v>
      </c>
      <c r="E757" s="16"/>
      <c r="F757" s="14" t="s">
        <v>3124</v>
      </c>
      <c r="G757" s="14" t="s">
        <v>3675</v>
      </c>
      <c r="H757" s="14" t="s">
        <v>3125</v>
      </c>
      <c r="I757" s="15">
        <v>313.3</v>
      </c>
      <c r="J757" s="77">
        <v>3</v>
      </c>
      <c r="K757" s="92"/>
    </row>
    <row r="758" spans="1:11" ht="24" x14ac:dyDescent="0.15">
      <c r="A758" s="14" t="s">
        <v>1505</v>
      </c>
      <c r="B758" s="14" t="s">
        <v>3126</v>
      </c>
      <c r="C758" s="14" t="s">
        <v>2993</v>
      </c>
      <c r="D758" s="16">
        <v>45869</v>
      </c>
      <c r="E758" s="16"/>
      <c r="F758" s="14" t="s">
        <v>3127</v>
      </c>
      <c r="G758" s="14" t="s">
        <v>3695</v>
      </c>
      <c r="H758" s="14" t="s">
        <v>3128</v>
      </c>
      <c r="I758" s="15">
        <v>88.2</v>
      </c>
      <c r="J758" s="77">
        <v>3</v>
      </c>
      <c r="K758" s="92"/>
    </row>
    <row r="759" spans="1:11" ht="24" x14ac:dyDescent="0.15">
      <c r="A759" s="14" t="s">
        <v>1505</v>
      </c>
      <c r="B759" s="14" t="s">
        <v>3129</v>
      </c>
      <c r="C759" s="14" t="s">
        <v>3130</v>
      </c>
      <c r="D759" s="16">
        <v>45869</v>
      </c>
      <c r="E759" s="16"/>
      <c r="F759" s="14" t="s">
        <v>3131</v>
      </c>
      <c r="G759" s="14" t="s">
        <v>3601</v>
      </c>
      <c r="H759" s="14" t="s">
        <v>2159</v>
      </c>
      <c r="I759" s="15">
        <v>277.89999999999998</v>
      </c>
      <c r="J759" s="77">
        <v>3</v>
      </c>
      <c r="K759" s="92"/>
    </row>
    <row r="760" spans="1:11" ht="24" x14ac:dyDescent="0.15">
      <c r="A760" s="14" t="s">
        <v>1505</v>
      </c>
      <c r="B760" s="14" t="s">
        <v>3132</v>
      </c>
      <c r="C760" s="14" t="s">
        <v>3133</v>
      </c>
      <c r="D760" s="16">
        <v>45869</v>
      </c>
      <c r="E760" s="16"/>
      <c r="F760" s="14" t="s">
        <v>3134</v>
      </c>
      <c r="G760" s="14" t="s">
        <v>3618</v>
      </c>
      <c r="H760" s="14" t="s">
        <v>2321</v>
      </c>
      <c r="I760" s="15">
        <v>508.1</v>
      </c>
      <c r="J760" s="77">
        <v>3</v>
      </c>
      <c r="K760" s="92"/>
    </row>
    <row r="761" spans="1:11" ht="24" x14ac:dyDescent="0.15">
      <c r="A761" s="14" t="s">
        <v>1505</v>
      </c>
      <c r="B761" s="14" t="s">
        <v>3135</v>
      </c>
      <c r="C761" s="14" t="s">
        <v>3136</v>
      </c>
      <c r="D761" s="16">
        <v>45869</v>
      </c>
      <c r="E761" s="16"/>
      <c r="F761" s="14" t="s">
        <v>3137</v>
      </c>
      <c r="G761" s="14" t="s">
        <v>3696</v>
      </c>
      <c r="H761" s="14" t="s">
        <v>3138</v>
      </c>
      <c r="I761" s="15">
        <v>569.70000000000005</v>
      </c>
      <c r="J761" s="77">
        <v>3</v>
      </c>
      <c r="K761" s="92"/>
    </row>
    <row r="762" spans="1:11" ht="24" x14ac:dyDescent="0.15">
      <c r="A762" s="14" t="s">
        <v>1505</v>
      </c>
      <c r="B762" s="14" t="s">
        <v>3139</v>
      </c>
      <c r="C762" s="14" t="s">
        <v>3140</v>
      </c>
      <c r="D762" s="16">
        <v>45869</v>
      </c>
      <c r="E762" s="16"/>
      <c r="F762" s="14" t="s">
        <v>3141</v>
      </c>
      <c r="G762" s="14" t="s">
        <v>3604</v>
      </c>
      <c r="H762" s="14" t="s">
        <v>2227</v>
      </c>
      <c r="I762" s="15">
        <v>984</v>
      </c>
      <c r="J762" s="77">
        <v>3</v>
      </c>
      <c r="K762" s="92"/>
    </row>
    <row r="763" spans="1:11" ht="24" x14ac:dyDescent="0.15">
      <c r="A763" s="14" t="s">
        <v>1505</v>
      </c>
      <c r="B763" s="14" t="s">
        <v>3142</v>
      </c>
      <c r="C763" s="14" t="s">
        <v>1721</v>
      </c>
      <c r="D763" s="16">
        <v>45869</v>
      </c>
      <c r="E763" s="16"/>
      <c r="F763" s="14" t="s">
        <v>3143</v>
      </c>
      <c r="G763" s="14" t="s">
        <v>3697</v>
      </c>
      <c r="H763" s="14" t="s">
        <v>3144</v>
      </c>
      <c r="I763" s="15">
        <v>680</v>
      </c>
      <c r="J763" s="77">
        <v>2</v>
      </c>
      <c r="K763" s="92"/>
    </row>
    <row r="764" spans="1:11" ht="24" x14ac:dyDescent="0.15">
      <c r="A764" s="14" t="s">
        <v>1505</v>
      </c>
      <c r="B764" s="14" t="s">
        <v>3145</v>
      </c>
      <c r="C764" s="14" t="s">
        <v>2877</v>
      </c>
      <c r="D764" s="16">
        <v>45869</v>
      </c>
      <c r="E764" s="16"/>
      <c r="F764" s="14" t="s">
        <v>3146</v>
      </c>
      <c r="G764" s="14" t="s">
        <v>3626</v>
      </c>
      <c r="H764" s="14" t="s">
        <v>2401</v>
      </c>
      <c r="I764" s="15">
        <v>234.6</v>
      </c>
      <c r="J764" s="77">
        <v>3</v>
      </c>
      <c r="K764" s="92"/>
    </row>
    <row r="765" spans="1:11" ht="24" x14ac:dyDescent="0.15">
      <c r="A765" s="14" t="s">
        <v>1505</v>
      </c>
      <c r="B765" s="14" t="s">
        <v>3147</v>
      </c>
      <c r="C765" s="14" t="s">
        <v>2407</v>
      </c>
      <c r="D765" s="16">
        <v>45869</v>
      </c>
      <c r="E765" s="16"/>
      <c r="F765" s="14" t="s">
        <v>3148</v>
      </c>
      <c r="G765" s="14" t="s">
        <v>3617</v>
      </c>
      <c r="H765" s="14" t="s">
        <v>2318</v>
      </c>
      <c r="I765" s="15">
        <v>100.68</v>
      </c>
      <c r="J765" s="77">
        <v>3</v>
      </c>
      <c r="K765" s="92"/>
    </row>
    <row r="766" spans="1:11" ht="24" x14ac:dyDescent="0.15">
      <c r="A766" s="14" t="s">
        <v>1505</v>
      </c>
      <c r="B766" s="14" t="s">
        <v>3149</v>
      </c>
      <c r="C766" s="14" t="s">
        <v>3150</v>
      </c>
      <c r="D766" s="16">
        <v>45869</v>
      </c>
      <c r="E766" s="16"/>
      <c r="F766" s="14" t="s">
        <v>3151</v>
      </c>
      <c r="G766" s="14" t="s">
        <v>3509</v>
      </c>
      <c r="H766" s="14" t="s">
        <v>1517</v>
      </c>
      <c r="I766" s="15">
        <v>196.71</v>
      </c>
      <c r="J766" s="77">
        <v>4</v>
      </c>
      <c r="K766" s="92"/>
    </row>
    <row r="767" spans="1:11" ht="24" x14ac:dyDescent="0.15">
      <c r="A767" s="14" t="s">
        <v>1505</v>
      </c>
      <c r="B767" s="14" t="s">
        <v>3152</v>
      </c>
      <c r="C767" s="14" t="s">
        <v>3153</v>
      </c>
      <c r="D767" s="16">
        <v>45869</v>
      </c>
      <c r="E767" s="16"/>
      <c r="F767" s="14" t="s">
        <v>2844</v>
      </c>
      <c r="G767" s="14" t="s">
        <v>3564</v>
      </c>
      <c r="H767" s="14" t="s">
        <v>1704</v>
      </c>
      <c r="I767" s="15">
        <v>500</v>
      </c>
      <c r="J767" s="77">
        <v>2</v>
      </c>
      <c r="K767" s="92"/>
    </row>
    <row r="768" spans="1:11" ht="48" x14ac:dyDescent="0.15">
      <c r="A768" s="14" t="s">
        <v>1505</v>
      </c>
      <c r="B768" s="14" t="s">
        <v>3154</v>
      </c>
      <c r="C768" s="14" t="s">
        <v>3812</v>
      </c>
      <c r="D768" s="16">
        <v>45839</v>
      </c>
      <c r="E768" s="16"/>
      <c r="F768" s="14" t="s">
        <v>3155</v>
      </c>
      <c r="G768" s="14"/>
      <c r="H768" s="14" t="s">
        <v>1599</v>
      </c>
      <c r="I768" s="15">
        <v>2389.62</v>
      </c>
      <c r="J768" s="77">
        <v>3</v>
      </c>
      <c r="K768" s="92"/>
    </row>
    <row r="769" spans="1:11" ht="24" x14ac:dyDescent="0.15">
      <c r="A769" s="14" t="s">
        <v>1505</v>
      </c>
      <c r="B769" s="14" t="s">
        <v>3154</v>
      </c>
      <c r="C769" s="14" t="s">
        <v>3813</v>
      </c>
      <c r="D769" s="16">
        <v>45847</v>
      </c>
      <c r="E769" s="16"/>
      <c r="F769" s="14" t="s">
        <v>3156</v>
      </c>
      <c r="G769" s="14"/>
      <c r="H769" s="14" t="s">
        <v>1599</v>
      </c>
      <c r="I769" s="15">
        <v>118.2</v>
      </c>
      <c r="J769" s="77">
        <v>2</v>
      </c>
      <c r="K769" s="92"/>
    </row>
    <row r="770" spans="1:11" ht="24" x14ac:dyDescent="0.15">
      <c r="A770" s="14" t="s">
        <v>1505</v>
      </c>
      <c r="B770" s="14" t="s">
        <v>3154</v>
      </c>
      <c r="C770" s="14" t="s">
        <v>3814</v>
      </c>
      <c r="D770" s="16">
        <v>45839</v>
      </c>
      <c r="E770" s="16"/>
      <c r="F770" s="14" t="s">
        <v>3157</v>
      </c>
      <c r="G770" s="14"/>
      <c r="H770" s="14" t="s">
        <v>3158</v>
      </c>
      <c r="I770" s="15">
        <v>500</v>
      </c>
      <c r="J770" s="77">
        <v>3</v>
      </c>
      <c r="K770" s="92"/>
    </row>
    <row r="771" spans="1:11" ht="24" x14ac:dyDescent="0.15">
      <c r="A771" s="14" t="s">
        <v>1505</v>
      </c>
      <c r="B771" s="14" t="s">
        <v>3154</v>
      </c>
      <c r="C771" s="14" t="s">
        <v>3815</v>
      </c>
      <c r="D771" s="16">
        <v>45839</v>
      </c>
      <c r="E771" s="16"/>
      <c r="F771" s="14" t="s">
        <v>3157</v>
      </c>
      <c r="G771" s="14"/>
      <c r="H771" s="14" t="s">
        <v>3159</v>
      </c>
      <c r="I771" s="15">
        <v>500</v>
      </c>
      <c r="J771" s="77">
        <v>3</v>
      </c>
      <c r="K771" s="92"/>
    </row>
    <row r="772" spans="1:11" ht="24" x14ac:dyDescent="0.15">
      <c r="A772" s="14" t="s">
        <v>1505</v>
      </c>
      <c r="B772" s="14" t="s">
        <v>3154</v>
      </c>
      <c r="C772" s="14" t="s">
        <v>3816</v>
      </c>
      <c r="D772" s="16">
        <v>45839</v>
      </c>
      <c r="E772" s="16"/>
      <c r="F772" s="14" t="s">
        <v>3157</v>
      </c>
      <c r="G772" s="14"/>
      <c r="H772" s="14" t="s">
        <v>3160</v>
      </c>
      <c r="I772" s="15">
        <v>500</v>
      </c>
      <c r="J772" s="77">
        <v>3</v>
      </c>
      <c r="K772" s="92"/>
    </row>
    <row r="773" spans="1:11" ht="24" x14ac:dyDescent="0.15">
      <c r="A773" s="14" t="s">
        <v>1505</v>
      </c>
      <c r="B773" s="14" t="s">
        <v>3154</v>
      </c>
      <c r="C773" s="14" t="s">
        <v>3817</v>
      </c>
      <c r="D773" s="16">
        <v>45839</v>
      </c>
      <c r="E773" s="16"/>
      <c r="F773" s="14" t="s">
        <v>3157</v>
      </c>
      <c r="G773" s="14"/>
      <c r="H773" s="14" t="s">
        <v>3161</v>
      </c>
      <c r="I773" s="15">
        <v>500</v>
      </c>
      <c r="J773" s="77">
        <v>3</v>
      </c>
      <c r="K773" s="92"/>
    </row>
    <row r="774" spans="1:11" ht="36" x14ac:dyDescent="0.15">
      <c r="A774" s="14" t="s">
        <v>1505</v>
      </c>
      <c r="B774" s="14" t="s">
        <v>3154</v>
      </c>
      <c r="C774" s="14" t="s">
        <v>3818</v>
      </c>
      <c r="D774" s="16">
        <v>45848</v>
      </c>
      <c r="E774" s="16"/>
      <c r="F774" s="14" t="s">
        <v>3162</v>
      </c>
      <c r="G774" s="14"/>
      <c r="H774" s="14" t="s">
        <v>3163</v>
      </c>
      <c r="I774" s="15">
        <v>315.88</v>
      </c>
      <c r="J774" s="77">
        <v>3</v>
      </c>
      <c r="K774" s="92"/>
    </row>
    <row r="775" spans="1:11" ht="36" x14ac:dyDescent="0.15">
      <c r="A775" s="14" t="s">
        <v>1505</v>
      </c>
      <c r="B775" s="14" t="s">
        <v>3154</v>
      </c>
      <c r="C775" s="14" t="s">
        <v>3819</v>
      </c>
      <c r="D775" s="16">
        <v>45848</v>
      </c>
      <c r="E775" s="16"/>
      <c r="F775" s="14" t="s">
        <v>3164</v>
      </c>
      <c r="G775" s="14"/>
      <c r="H775" s="14" t="s">
        <v>3163</v>
      </c>
      <c r="I775" s="15">
        <v>326.05</v>
      </c>
      <c r="J775" s="77">
        <v>3</v>
      </c>
      <c r="K775" s="92"/>
    </row>
    <row r="776" spans="1:11" ht="36" x14ac:dyDescent="0.15">
      <c r="A776" s="14" t="s">
        <v>1505</v>
      </c>
      <c r="B776" s="14" t="s">
        <v>3154</v>
      </c>
      <c r="C776" s="14" t="s">
        <v>3820</v>
      </c>
      <c r="D776" s="16">
        <v>45868</v>
      </c>
      <c r="E776" s="16"/>
      <c r="F776" s="14" t="s">
        <v>3165</v>
      </c>
      <c r="G776" s="14"/>
      <c r="H776" s="14" t="s">
        <v>1599</v>
      </c>
      <c r="I776" s="15">
        <v>538.92999999999995</v>
      </c>
      <c r="J776" s="77">
        <v>3</v>
      </c>
      <c r="K776" s="92"/>
    </row>
    <row r="777" spans="1:11" ht="13" x14ac:dyDescent="0.15">
      <c r="A777" s="14" t="s">
        <v>1505</v>
      </c>
      <c r="B777" s="14" t="s">
        <v>3154</v>
      </c>
      <c r="C777" s="14" t="s">
        <v>3821</v>
      </c>
      <c r="D777" s="16">
        <v>45854</v>
      </c>
      <c r="E777" s="16"/>
      <c r="F777" s="14" t="s">
        <v>3166</v>
      </c>
      <c r="G777" s="14"/>
      <c r="H777" s="14" t="s">
        <v>3167</v>
      </c>
      <c r="I777" s="15">
        <v>1002.77</v>
      </c>
      <c r="J777" s="77">
        <v>3</v>
      </c>
      <c r="K777" s="92"/>
    </row>
    <row r="778" spans="1:11" ht="13" x14ac:dyDescent="0.15">
      <c r="A778" s="14" t="s">
        <v>1505</v>
      </c>
      <c r="B778" s="14" t="s">
        <v>3154</v>
      </c>
      <c r="C778" s="14" t="s">
        <v>1809</v>
      </c>
      <c r="D778" s="16">
        <v>45869</v>
      </c>
      <c r="E778" s="16"/>
      <c r="F778" s="14" t="s">
        <v>3168</v>
      </c>
      <c r="G778" s="14"/>
      <c r="H778" s="14" t="s">
        <v>3169</v>
      </c>
      <c r="I778" s="15">
        <v>13174.78</v>
      </c>
      <c r="J778" s="77">
        <v>4</v>
      </c>
      <c r="K778" s="92"/>
    </row>
    <row r="779" spans="1:11" ht="24" x14ac:dyDescent="0.15">
      <c r="A779" s="14" t="s">
        <v>1505</v>
      </c>
      <c r="B779" s="14" t="s">
        <v>3154</v>
      </c>
      <c r="C779" s="14" t="s">
        <v>1827</v>
      </c>
      <c r="D779" s="16">
        <v>45869</v>
      </c>
      <c r="E779" s="16"/>
      <c r="F779" s="14" t="s">
        <v>3170</v>
      </c>
      <c r="G779" s="14"/>
      <c r="H779" s="14" t="s">
        <v>3171</v>
      </c>
      <c r="I779" s="15">
        <v>11136.64</v>
      </c>
      <c r="J779" s="77">
        <v>4</v>
      </c>
      <c r="K779" s="92"/>
    </row>
    <row r="780" spans="1:11" ht="24" x14ac:dyDescent="0.15">
      <c r="A780" s="14" t="s">
        <v>1505</v>
      </c>
      <c r="B780" s="14" t="s">
        <v>3154</v>
      </c>
      <c r="C780" s="14" t="s">
        <v>1809</v>
      </c>
      <c r="D780" s="16">
        <v>45869</v>
      </c>
      <c r="E780" s="16"/>
      <c r="F780" s="14" t="s">
        <v>3172</v>
      </c>
      <c r="G780" s="14"/>
      <c r="H780" s="14" t="s">
        <v>3171</v>
      </c>
      <c r="I780" s="15">
        <v>12132.5</v>
      </c>
      <c r="J780" s="77">
        <v>4</v>
      </c>
      <c r="K780" s="92"/>
    </row>
    <row r="781" spans="1:11" ht="13" x14ac:dyDescent="0.15">
      <c r="A781" s="14" t="s">
        <v>1505</v>
      </c>
      <c r="B781" s="14" t="s">
        <v>3154</v>
      </c>
      <c r="C781" s="14" t="s">
        <v>1809</v>
      </c>
      <c r="D781" s="16">
        <v>45869</v>
      </c>
      <c r="E781" s="16"/>
      <c r="F781" s="14" t="s">
        <v>3173</v>
      </c>
      <c r="G781" s="14"/>
      <c r="H781" s="14" t="s">
        <v>3174</v>
      </c>
      <c r="I781" s="15">
        <v>2497.6999999999998</v>
      </c>
      <c r="J781" s="77">
        <v>2</v>
      </c>
      <c r="K781" s="92"/>
    </row>
    <row r="782" spans="1:11" ht="24" x14ac:dyDescent="0.15">
      <c r="A782" s="14" t="s">
        <v>1505</v>
      </c>
      <c r="B782" s="14" t="s">
        <v>3154</v>
      </c>
      <c r="C782" s="14" t="s">
        <v>1809</v>
      </c>
      <c r="D782" s="16">
        <v>45869</v>
      </c>
      <c r="E782" s="16"/>
      <c r="F782" s="14" t="s">
        <v>3822</v>
      </c>
      <c r="G782" s="14"/>
      <c r="H782" s="14" t="s">
        <v>3175</v>
      </c>
      <c r="I782" s="15">
        <v>495.4</v>
      </c>
      <c r="J782" s="77">
        <v>3</v>
      </c>
      <c r="K782" s="92"/>
    </row>
    <row r="783" spans="1:11" ht="24" x14ac:dyDescent="0.15">
      <c r="A783" s="14" t="s">
        <v>1505</v>
      </c>
      <c r="B783" s="14" t="s">
        <v>3154</v>
      </c>
      <c r="C783" s="14" t="s">
        <v>1809</v>
      </c>
      <c r="D783" s="16">
        <v>45869</v>
      </c>
      <c r="E783" s="16"/>
      <c r="F783" s="14" t="s">
        <v>3176</v>
      </c>
      <c r="G783" s="14"/>
      <c r="H783" s="14" t="s">
        <v>3177</v>
      </c>
      <c r="I783" s="15">
        <v>1947.86</v>
      </c>
      <c r="J783" s="77">
        <v>2</v>
      </c>
      <c r="K783" s="92"/>
    </row>
    <row r="784" spans="1:11" ht="36" x14ac:dyDescent="0.15">
      <c r="A784" s="14" t="s">
        <v>1505</v>
      </c>
      <c r="B784" s="14" t="s">
        <v>3178</v>
      </c>
      <c r="C784" s="14" t="s">
        <v>3179</v>
      </c>
      <c r="D784" s="16">
        <v>45869</v>
      </c>
      <c r="E784" s="16"/>
      <c r="F784" s="14" t="s">
        <v>3180</v>
      </c>
      <c r="G784" s="14"/>
      <c r="H784" s="14" t="s">
        <v>3181</v>
      </c>
      <c r="I784" s="15">
        <v>5000</v>
      </c>
      <c r="J784" s="77">
        <v>3</v>
      </c>
      <c r="K784" s="92"/>
    </row>
    <row r="785" spans="1:11" ht="36" x14ac:dyDescent="0.15">
      <c r="A785" s="14" t="s">
        <v>1505</v>
      </c>
      <c r="B785" s="14" t="s">
        <v>3182</v>
      </c>
      <c r="C785" s="14" t="s">
        <v>3183</v>
      </c>
      <c r="D785" s="16">
        <v>45846</v>
      </c>
      <c r="E785" s="16"/>
      <c r="F785" s="14" t="s">
        <v>3184</v>
      </c>
      <c r="G785" s="14"/>
      <c r="H785" s="14" t="s">
        <v>3181</v>
      </c>
      <c r="I785" s="15">
        <v>5000</v>
      </c>
      <c r="J785" s="77">
        <v>3</v>
      </c>
      <c r="K785" s="92"/>
    </row>
    <row r="786" spans="1:11" ht="36" x14ac:dyDescent="0.15">
      <c r="A786" s="14" t="s">
        <v>1505</v>
      </c>
      <c r="B786" s="14" t="s">
        <v>3185</v>
      </c>
      <c r="C786" s="14" t="s">
        <v>3186</v>
      </c>
      <c r="D786" s="16">
        <v>45855</v>
      </c>
      <c r="E786" s="16"/>
      <c r="F786" s="14" t="s">
        <v>3187</v>
      </c>
      <c r="G786" s="14"/>
      <c r="H786" s="14" t="s">
        <v>3188</v>
      </c>
      <c r="I786" s="15">
        <v>2800</v>
      </c>
      <c r="J786" s="77">
        <v>3</v>
      </c>
      <c r="K786" s="92"/>
    </row>
    <row r="787" spans="1:11" ht="24" x14ac:dyDescent="0.15">
      <c r="A787" s="14" t="s">
        <v>1505</v>
      </c>
      <c r="B787" s="14" t="s">
        <v>3189</v>
      </c>
      <c r="C787" s="14" t="s">
        <v>3190</v>
      </c>
      <c r="D787" s="16">
        <v>45870</v>
      </c>
      <c r="E787" s="16"/>
      <c r="F787" s="14" t="s">
        <v>3191</v>
      </c>
      <c r="G787" s="14" t="s">
        <v>3698</v>
      </c>
      <c r="H787" s="14" t="s">
        <v>3192</v>
      </c>
      <c r="I787" s="15">
        <v>50.85</v>
      </c>
      <c r="J787" s="77">
        <v>3</v>
      </c>
      <c r="K787" s="92"/>
    </row>
    <row r="788" spans="1:11" ht="36" x14ac:dyDescent="0.15">
      <c r="A788" s="14" t="s">
        <v>1505</v>
      </c>
      <c r="B788" s="14" t="s">
        <v>3193</v>
      </c>
      <c r="C788" s="14" t="s">
        <v>3194</v>
      </c>
      <c r="D788" s="16">
        <v>45883</v>
      </c>
      <c r="E788" s="16"/>
      <c r="F788" s="14" t="s">
        <v>3195</v>
      </c>
      <c r="G788" s="14"/>
      <c r="H788" s="14" t="s">
        <v>3181</v>
      </c>
      <c r="I788" s="15">
        <v>5000</v>
      </c>
      <c r="J788" s="77">
        <v>3</v>
      </c>
      <c r="K788" s="92"/>
    </row>
    <row r="789" spans="1:11" ht="24" x14ac:dyDescent="0.15">
      <c r="A789" s="14" t="s">
        <v>1505</v>
      </c>
      <c r="B789" s="14" t="s">
        <v>3196</v>
      </c>
      <c r="C789" s="14" t="s">
        <v>3197</v>
      </c>
      <c r="D789" s="16">
        <v>45876</v>
      </c>
      <c r="E789" s="16"/>
      <c r="F789" s="14" t="s">
        <v>3699</v>
      </c>
      <c r="G789" s="14" t="s">
        <v>3698</v>
      </c>
      <c r="H789" s="14" t="s">
        <v>3192</v>
      </c>
      <c r="I789" s="15">
        <v>7612.89</v>
      </c>
      <c r="J789" s="77">
        <v>3</v>
      </c>
      <c r="K789" s="92"/>
    </row>
    <row r="790" spans="1:11" ht="13" x14ac:dyDescent="0.15">
      <c r="A790" s="14" t="s">
        <v>1505</v>
      </c>
      <c r="B790" s="14" t="s">
        <v>3198</v>
      </c>
      <c r="C790" s="14" t="s">
        <v>3199</v>
      </c>
      <c r="D790" s="16">
        <v>45875</v>
      </c>
      <c r="E790" s="16"/>
      <c r="F790" s="14" t="s">
        <v>3200</v>
      </c>
      <c r="G790" s="14" t="s">
        <v>3700</v>
      </c>
      <c r="H790" s="14" t="s">
        <v>2578</v>
      </c>
      <c r="I790" s="15">
        <v>66.41</v>
      </c>
      <c r="J790" s="77">
        <v>3</v>
      </c>
      <c r="K790" s="92"/>
    </row>
    <row r="791" spans="1:11" ht="24" x14ac:dyDescent="0.15">
      <c r="A791" s="14" t="s">
        <v>1505</v>
      </c>
      <c r="B791" s="14" t="s">
        <v>3201</v>
      </c>
      <c r="C791" s="14" t="s">
        <v>2573</v>
      </c>
      <c r="D791" s="16">
        <v>45877</v>
      </c>
      <c r="E791" s="16"/>
      <c r="F791" s="14" t="s">
        <v>3202</v>
      </c>
      <c r="G791" s="14" t="s">
        <v>3518</v>
      </c>
      <c r="H791" s="14" t="s">
        <v>1549</v>
      </c>
      <c r="I791" s="15">
        <v>700</v>
      </c>
      <c r="J791" s="77">
        <v>2</v>
      </c>
      <c r="K791" s="92"/>
    </row>
    <row r="792" spans="1:11" ht="24" x14ac:dyDescent="0.15">
      <c r="A792" s="14" t="s">
        <v>1505</v>
      </c>
      <c r="B792" s="14" t="s">
        <v>3203</v>
      </c>
      <c r="C792" s="14" t="s">
        <v>2453</v>
      </c>
      <c r="D792" s="16">
        <v>45877</v>
      </c>
      <c r="E792" s="16"/>
      <c r="F792" s="14" t="s">
        <v>3202</v>
      </c>
      <c r="G792" s="14" t="s">
        <v>3512</v>
      </c>
      <c r="H792" s="14" t="s">
        <v>1528</v>
      </c>
      <c r="I792" s="15">
        <v>500</v>
      </c>
      <c r="J792" s="77">
        <v>2</v>
      </c>
      <c r="K792" s="92"/>
    </row>
    <row r="793" spans="1:11" ht="24" x14ac:dyDescent="0.15">
      <c r="A793" s="14" t="s">
        <v>1505</v>
      </c>
      <c r="B793" s="14" t="s">
        <v>3204</v>
      </c>
      <c r="C793" s="14" t="s">
        <v>3205</v>
      </c>
      <c r="D793" s="16">
        <v>45883</v>
      </c>
      <c r="E793" s="16"/>
      <c r="F793" s="14" t="s">
        <v>3202</v>
      </c>
      <c r="G793" s="14" t="s">
        <v>3522</v>
      </c>
      <c r="H793" s="14" t="s">
        <v>1562</v>
      </c>
      <c r="I793" s="15">
        <v>2250</v>
      </c>
      <c r="J793" s="77">
        <v>2</v>
      </c>
      <c r="K793" s="92"/>
    </row>
    <row r="794" spans="1:11" ht="24" x14ac:dyDescent="0.15">
      <c r="A794" s="14" t="s">
        <v>1505</v>
      </c>
      <c r="B794" s="14" t="s">
        <v>3206</v>
      </c>
      <c r="C794" s="14" t="s">
        <v>2312</v>
      </c>
      <c r="D794" s="16">
        <v>45877</v>
      </c>
      <c r="E794" s="16"/>
      <c r="F794" s="14" t="s">
        <v>3202</v>
      </c>
      <c r="G794" s="14" t="s">
        <v>3531</v>
      </c>
      <c r="H794" s="14" t="s">
        <v>1839</v>
      </c>
      <c r="I794" s="15">
        <v>840</v>
      </c>
      <c r="J794" s="77">
        <v>2</v>
      </c>
      <c r="K794" s="92"/>
    </row>
    <row r="795" spans="1:11" ht="24" x14ac:dyDescent="0.15">
      <c r="A795" s="14" t="s">
        <v>1505</v>
      </c>
      <c r="B795" s="14" t="s">
        <v>3207</v>
      </c>
      <c r="C795" s="14" t="s">
        <v>1654</v>
      </c>
      <c r="D795" s="16">
        <v>45876</v>
      </c>
      <c r="E795" s="16"/>
      <c r="F795" s="14" t="s">
        <v>3208</v>
      </c>
      <c r="G795" s="14" t="s">
        <v>3510</v>
      </c>
      <c r="H795" s="14" t="s">
        <v>1628</v>
      </c>
      <c r="I795" s="15">
        <v>2350</v>
      </c>
      <c r="J795" s="77">
        <v>2</v>
      </c>
      <c r="K795" s="92"/>
    </row>
    <row r="796" spans="1:11" ht="24" x14ac:dyDescent="0.15">
      <c r="A796" s="14" t="s">
        <v>1505</v>
      </c>
      <c r="B796" s="14" t="s">
        <v>3209</v>
      </c>
      <c r="C796" s="14" t="s">
        <v>3210</v>
      </c>
      <c r="D796" s="16">
        <v>45877</v>
      </c>
      <c r="E796" s="16"/>
      <c r="F796" s="14" t="s">
        <v>3211</v>
      </c>
      <c r="G796" s="14" t="s">
        <v>3657</v>
      </c>
      <c r="H796" s="14" t="s">
        <v>2744</v>
      </c>
      <c r="I796" s="15">
        <v>2418.67</v>
      </c>
      <c r="J796" s="77">
        <v>3</v>
      </c>
      <c r="K796" s="92"/>
    </row>
    <row r="797" spans="1:11" ht="24" x14ac:dyDescent="0.15">
      <c r="A797" s="14" t="s">
        <v>1505</v>
      </c>
      <c r="B797" s="14" t="s">
        <v>3212</v>
      </c>
      <c r="C797" s="14" t="s">
        <v>1963</v>
      </c>
      <c r="D797" s="16">
        <v>45877</v>
      </c>
      <c r="E797" s="16"/>
      <c r="F797" s="14" t="s">
        <v>3213</v>
      </c>
      <c r="G797" s="14" t="s">
        <v>3636</v>
      </c>
      <c r="H797" s="14" t="s">
        <v>2455</v>
      </c>
      <c r="I797" s="15">
        <v>1728.95</v>
      </c>
      <c r="J797" s="77">
        <v>3</v>
      </c>
      <c r="K797" s="92"/>
    </row>
    <row r="798" spans="1:11" ht="24" x14ac:dyDescent="0.15">
      <c r="A798" s="14" t="s">
        <v>1505</v>
      </c>
      <c r="B798" s="14" t="s">
        <v>3214</v>
      </c>
      <c r="C798" s="14" t="s">
        <v>2288</v>
      </c>
      <c r="D798" s="16">
        <v>45877</v>
      </c>
      <c r="E798" s="16"/>
      <c r="F798" s="14" t="s">
        <v>3202</v>
      </c>
      <c r="G798" s="14" t="s">
        <v>3526</v>
      </c>
      <c r="H798" s="14" t="s">
        <v>1573</v>
      </c>
      <c r="I798" s="15">
        <v>1100</v>
      </c>
      <c r="J798" s="77">
        <v>2</v>
      </c>
      <c r="K798" s="92"/>
    </row>
    <row r="799" spans="1:11" ht="24" x14ac:dyDescent="0.15">
      <c r="A799" s="14" t="s">
        <v>1505</v>
      </c>
      <c r="B799" s="14" t="s">
        <v>3215</v>
      </c>
      <c r="C799" s="14" t="s">
        <v>2659</v>
      </c>
      <c r="D799" s="16">
        <v>45876</v>
      </c>
      <c r="E799" s="16"/>
      <c r="F799" s="14" t="s">
        <v>3216</v>
      </c>
      <c r="G799" s="14" t="s">
        <v>3517</v>
      </c>
      <c r="H799" s="14" t="s">
        <v>1926</v>
      </c>
      <c r="I799" s="15">
        <v>2500</v>
      </c>
      <c r="J799" s="77">
        <v>3</v>
      </c>
      <c r="K799" s="92"/>
    </row>
    <row r="800" spans="1:11" ht="24" x14ac:dyDescent="0.15">
      <c r="A800" s="14" t="s">
        <v>1505</v>
      </c>
      <c r="B800" s="14" t="s">
        <v>3217</v>
      </c>
      <c r="C800" s="14" t="s">
        <v>1949</v>
      </c>
      <c r="D800" s="16">
        <v>45876</v>
      </c>
      <c r="E800" s="16"/>
      <c r="F800" s="14" t="s">
        <v>3208</v>
      </c>
      <c r="G800" s="14" t="s">
        <v>3514</v>
      </c>
      <c r="H800" s="14" t="s">
        <v>1536</v>
      </c>
      <c r="I800" s="15">
        <v>2700</v>
      </c>
      <c r="J800" s="77">
        <v>2</v>
      </c>
      <c r="K800" s="92"/>
    </row>
    <row r="801" spans="1:11" ht="13" x14ac:dyDescent="0.15">
      <c r="A801" s="14" t="s">
        <v>1505</v>
      </c>
      <c r="B801" s="14" t="s">
        <v>3218</v>
      </c>
      <c r="C801" s="14" t="s">
        <v>3219</v>
      </c>
      <c r="D801" s="16">
        <v>45876</v>
      </c>
      <c r="E801" s="16"/>
      <c r="F801" s="14" t="s">
        <v>3220</v>
      </c>
      <c r="G801" s="14" t="s">
        <v>3569</v>
      </c>
      <c r="H801" s="14" t="s">
        <v>1727</v>
      </c>
      <c r="I801" s="15">
        <v>275.2</v>
      </c>
      <c r="J801" s="77">
        <v>3</v>
      </c>
      <c r="K801" s="92"/>
    </row>
    <row r="802" spans="1:11" ht="24" x14ac:dyDescent="0.15">
      <c r="A802" s="14" t="s">
        <v>1505</v>
      </c>
      <c r="B802" s="14" t="s">
        <v>3221</v>
      </c>
      <c r="C802" s="14" t="s">
        <v>3222</v>
      </c>
      <c r="D802" s="16">
        <v>45877</v>
      </c>
      <c r="E802" s="16"/>
      <c r="F802" s="14" t="s">
        <v>3223</v>
      </c>
      <c r="G802" s="14" t="s">
        <v>3541</v>
      </c>
      <c r="H802" s="14" t="s">
        <v>1631</v>
      </c>
      <c r="I802" s="15">
        <v>3100</v>
      </c>
      <c r="J802" s="77">
        <v>2</v>
      </c>
      <c r="K802" s="92"/>
    </row>
    <row r="803" spans="1:11" ht="24" x14ac:dyDescent="0.15">
      <c r="A803" s="14" t="s">
        <v>1505</v>
      </c>
      <c r="B803" s="14" t="s">
        <v>3224</v>
      </c>
      <c r="C803" s="14" t="s">
        <v>2009</v>
      </c>
      <c r="D803" s="16">
        <v>45877</v>
      </c>
      <c r="E803" s="16"/>
      <c r="F803" s="14" t="s">
        <v>3225</v>
      </c>
      <c r="G803" s="14" t="s">
        <v>3542</v>
      </c>
      <c r="H803" s="14" t="s">
        <v>1633</v>
      </c>
      <c r="I803" s="15">
        <v>250</v>
      </c>
      <c r="J803" s="77">
        <v>2</v>
      </c>
      <c r="K803" s="92"/>
    </row>
    <row r="804" spans="1:11" ht="24" x14ac:dyDescent="0.15">
      <c r="A804" s="14" t="s">
        <v>1505</v>
      </c>
      <c r="B804" s="14" t="s">
        <v>3226</v>
      </c>
      <c r="C804" s="14" t="s">
        <v>3227</v>
      </c>
      <c r="D804" s="16">
        <v>45877</v>
      </c>
      <c r="E804" s="16"/>
      <c r="F804" s="14" t="s">
        <v>3228</v>
      </c>
      <c r="G804" s="14" t="s">
        <v>3701</v>
      </c>
      <c r="H804" s="14" t="s">
        <v>3229</v>
      </c>
      <c r="I804" s="15">
        <v>633.45000000000005</v>
      </c>
      <c r="J804" s="77">
        <v>3</v>
      </c>
      <c r="K804" s="92"/>
    </row>
    <row r="805" spans="1:11" ht="24" x14ac:dyDescent="0.15">
      <c r="A805" s="14" t="s">
        <v>1505</v>
      </c>
      <c r="B805" s="14" t="s">
        <v>3230</v>
      </c>
      <c r="C805" s="14" t="s">
        <v>1949</v>
      </c>
      <c r="D805" s="16">
        <v>45877</v>
      </c>
      <c r="E805" s="16"/>
      <c r="F805" s="14" t="s">
        <v>3202</v>
      </c>
      <c r="G805" s="14" t="s">
        <v>3542</v>
      </c>
      <c r="H805" s="14" t="s">
        <v>1633</v>
      </c>
      <c r="I805" s="15">
        <v>1350</v>
      </c>
      <c r="J805" s="77">
        <v>2</v>
      </c>
      <c r="K805" s="92"/>
    </row>
    <row r="806" spans="1:11" ht="24" x14ac:dyDescent="0.15">
      <c r="A806" s="14" t="s">
        <v>1505</v>
      </c>
      <c r="B806" s="14" t="s">
        <v>3231</v>
      </c>
      <c r="C806" s="14" t="s">
        <v>3232</v>
      </c>
      <c r="D806" s="16">
        <v>45877</v>
      </c>
      <c r="E806" s="16"/>
      <c r="F806" s="14" t="s">
        <v>3233</v>
      </c>
      <c r="G806" s="14" t="s">
        <v>3702</v>
      </c>
      <c r="H806" s="14" t="s">
        <v>3234</v>
      </c>
      <c r="I806" s="15">
        <v>98</v>
      </c>
      <c r="J806" s="77">
        <v>3</v>
      </c>
      <c r="K806" s="92"/>
    </row>
    <row r="807" spans="1:11" ht="24" x14ac:dyDescent="0.15">
      <c r="A807" s="14" t="s">
        <v>1505</v>
      </c>
      <c r="B807" s="14" t="s">
        <v>3235</v>
      </c>
      <c r="C807" s="14" t="s">
        <v>2767</v>
      </c>
      <c r="D807" s="16">
        <v>45877</v>
      </c>
      <c r="E807" s="16"/>
      <c r="F807" s="14" t="s">
        <v>3236</v>
      </c>
      <c r="G807" s="14"/>
      <c r="H807" s="14" t="s">
        <v>2124</v>
      </c>
      <c r="I807" s="15">
        <v>3000</v>
      </c>
      <c r="J807" s="77">
        <v>3</v>
      </c>
      <c r="K807" s="92"/>
    </row>
    <row r="808" spans="1:11" ht="24" x14ac:dyDescent="0.15">
      <c r="A808" s="14" t="s">
        <v>1505</v>
      </c>
      <c r="B808" s="14" t="s">
        <v>3237</v>
      </c>
      <c r="C808" s="14" t="s">
        <v>3238</v>
      </c>
      <c r="D808" s="16">
        <v>45877</v>
      </c>
      <c r="E808" s="16"/>
      <c r="F808" s="14" t="s">
        <v>3239</v>
      </c>
      <c r="G808" s="14" t="s">
        <v>3533</v>
      </c>
      <c r="H808" s="14" t="s">
        <v>1599</v>
      </c>
      <c r="I808" s="15">
        <v>1604.83</v>
      </c>
      <c r="J808" s="77">
        <v>2</v>
      </c>
      <c r="K808" s="92"/>
    </row>
    <row r="809" spans="1:11" ht="24" x14ac:dyDescent="0.15">
      <c r="A809" s="14" t="s">
        <v>1505</v>
      </c>
      <c r="B809" s="14" t="s">
        <v>3240</v>
      </c>
      <c r="C809" s="14" t="s">
        <v>2292</v>
      </c>
      <c r="D809" s="16">
        <v>45877</v>
      </c>
      <c r="E809" s="16"/>
      <c r="F809" s="14" t="s">
        <v>3202</v>
      </c>
      <c r="G809" s="14" t="s">
        <v>3681</v>
      </c>
      <c r="H809" s="14" t="s">
        <v>2982</v>
      </c>
      <c r="I809" s="15">
        <v>400</v>
      </c>
      <c r="J809" s="77">
        <v>2</v>
      </c>
      <c r="K809" s="92"/>
    </row>
    <row r="810" spans="1:11" ht="24" x14ac:dyDescent="0.15">
      <c r="A810" s="14" t="s">
        <v>1505</v>
      </c>
      <c r="B810" s="14" t="s">
        <v>3241</v>
      </c>
      <c r="C810" s="14" t="s">
        <v>2393</v>
      </c>
      <c r="D810" s="16">
        <v>45877</v>
      </c>
      <c r="E810" s="16"/>
      <c r="F810" s="14" t="s">
        <v>3242</v>
      </c>
      <c r="G810" s="14" t="s">
        <v>3568</v>
      </c>
      <c r="H810" s="14" t="s">
        <v>2314</v>
      </c>
      <c r="I810" s="15">
        <v>144.9</v>
      </c>
      <c r="J810" s="77">
        <v>3</v>
      </c>
      <c r="K810" s="92"/>
    </row>
    <row r="811" spans="1:11" ht="24" x14ac:dyDescent="0.15">
      <c r="A811" s="14" t="s">
        <v>1505</v>
      </c>
      <c r="B811" s="14" t="s">
        <v>3243</v>
      </c>
      <c r="C811" s="14" t="s">
        <v>3244</v>
      </c>
      <c r="D811" s="16">
        <v>45877</v>
      </c>
      <c r="E811" s="16"/>
      <c r="F811" s="14" t="s">
        <v>3245</v>
      </c>
      <c r="G811" s="14" t="s">
        <v>3592</v>
      </c>
      <c r="H811" s="14" t="s">
        <v>2006</v>
      </c>
      <c r="I811" s="15">
        <v>371.07</v>
      </c>
      <c r="J811" s="77">
        <v>3</v>
      </c>
      <c r="K811" s="92"/>
    </row>
    <row r="812" spans="1:11" ht="24" x14ac:dyDescent="0.15">
      <c r="A812" s="14" t="s">
        <v>1505</v>
      </c>
      <c r="B812" s="14" t="s">
        <v>3246</v>
      </c>
      <c r="C812" s="14" t="s">
        <v>3247</v>
      </c>
      <c r="D812" s="16">
        <v>45877</v>
      </c>
      <c r="E812" s="16"/>
      <c r="F812" s="14" t="s">
        <v>3248</v>
      </c>
      <c r="G812" s="14" t="s">
        <v>3612</v>
      </c>
      <c r="H812" s="14" t="s">
        <v>2298</v>
      </c>
      <c r="I812" s="15">
        <v>147.30000000000001</v>
      </c>
      <c r="J812" s="77">
        <v>3</v>
      </c>
      <c r="K812" s="92"/>
    </row>
    <row r="813" spans="1:11" ht="24" x14ac:dyDescent="0.15">
      <c r="A813" s="14" t="s">
        <v>1505</v>
      </c>
      <c r="B813" s="14" t="s">
        <v>3249</v>
      </c>
      <c r="C813" s="14" t="s">
        <v>3250</v>
      </c>
      <c r="D813" s="16">
        <v>45877</v>
      </c>
      <c r="E813" s="16"/>
      <c r="F813" s="14" t="s">
        <v>3251</v>
      </c>
      <c r="G813" s="14" t="s">
        <v>3618</v>
      </c>
      <c r="H813" s="14" t="s">
        <v>2321</v>
      </c>
      <c r="I813" s="15">
        <v>184</v>
      </c>
      <c r="J813" s="77">
        <v>3</v>
      </c>
      <c r="K813" s="92"/>
    </row>
    <row r="814" spans="1:11" ht="24" x14ac:dyDescent="0.15">
      <c r="A814" s="14" t="s">
        <v>1505</v>
      </c>
      <c r="B814" s="14" t="s">
        <v>3252</v>
      </c>
      <c r="C814" s="14" t="s">
        <v>3253</v>
      </c>
      <c r="D814" s="16">
        <v>45877</v>
      </c>
      <c r="E814" s="16"/>
      <c r="F814" s="14" t="s">
        <v>3254</v>
      </c>
      <c r="G814" s="14" t="s">
        <v>3628</v>
      </c>
      <c r="H814" s="14" t="s">
        <v>2411</v>
      </c>
      <c r="I814" s="15">
        <v>225.78</v>
      </c>
      <c r="J814" s="77">
        <v>3</v>
      </c>
      <c r="K814" s="92"/>
    </row>
    <row r="815" spans="1:11" ht="24" x14ac:dyDescent="0.15">
      <c r="A815" s="14" t="s">
        <v>1505</v>
      </c>
      <c r="B815" s="14" t="s">
        <v>3255</v>
      </c>
      <c r="C815" s="14" t="s">
        <v>2413</v>
      </c>
      <c r="D815" s="16">
        <v>45876</v>
      </c>
      <c r="E815" s="16"/>
      <c r="F815" s="14" t="s">
        <v>3256</v>
      </c>
      <c r="G815" s="14" t="s">
        <v>3521</v>
      </c>
      <c r="H815" s="14" t="s">
        <v>1558</v>
      </c>
      <c r="I815" s="15">
        <v>2100</v>
      </c>
      <c r="J815" s="77">
        <v>3</v>
      </c>
      <c r="K815" s="92"/>
    </row>
    <row r="816" spans="1:11" ht="24" x14ac:dyDescent="0.15">
      <c r="A816" s="14" t="s">
        <v>1505</v>
      </c>
      <c r="B816" s="14" t="s">
        <v>3257</v>
      </c>
      <c r="C816" s="14" t="s">
        <v>2259</v>
      </c>
      <c r="D816" s="16">
        <v>45883</v>
      </c>
      <c r="E816" s="16"/>
      <c r="F816" s="14" t="s">
        <v>3248</v>
      </c>
      <c r="G816" s="14" t="s">
        <v>3703</v>
      </c>
      <c r="H816" s="14" t="s">
        <v>3258</v>
      </c>
      <c r="I816" s="15">
        <v>90.32</v>
      </c>
      <c r="J816" s="77">
        <v>3</v>
      </c>
      <c r="K816" s="92"/>
    </row>
    <row r="817" spans="1:11" ht="24" x14ac:dyDescent="0.15">
      <c r="A817" s="14" t="s">
        <v>1505</v>
      </c>
      <c r="B817" s="14" t="s">
        <v>3259</v>
      </c>
      <c r="C817" s="14" t="s">
        <v>2292</v>
      </c>
      <c r="D817" s="16">
        <v>45883</v>
      </c>
      <c r="E817" s="16"/>
      <c r="F817" s="14" t="s">
        <v>3260</v>
      </c>
      <c r="G817" s="14" t="s">
        <v>3704</v>
      </c>
      <c r="H817" s="14" t="s">
        <v>3261</v>
      </c>
      <c r="I817" s="15">
        <v>587.4</v>
      </c>
      <c r="J817" s="77">
        <v>3</v>
      </c>
      <c r="K817" s="92"/>
    </row>
    <row r="818" spans="1:11" ht="24" x14ac:dyDescent="0.15">
      <c r="A818" s="14" t="s">
        <v>1505</v>
      </c>
      <c r="B818" s="14" t="s">
        <v>3262</v>
      </c>
      <c r="C818" s="14" t="s">
        <v>2975</v>
      </c>
      <c r="D818" s="16">
        <v>45883</v>
      </c>
      <c r="E818" s="16"/>
      <c r="F818" s="14" t="s">
        <v>3263</v>
      </c>
      <c r="G818" s="14" t="s">
        <v>3677</v>
      </c>
      <c r="H818" s="14" t="s">
        <v>2911</v>
      </c>
      <c r="I818" s="15">
        <v>126.9</v>
      </c>
      <c r="J818" s="77">
        <v>3</v>
      </c>
      <c r="K818" s="92"/>
    </row>
    <row r="819" spans="1:11" ht="24" x14ac:dyDescent="0.15">
      <c r="A819" s="14" t="s">
        <v>1505</v>
      </c>
      <c r="B819" s="14" t="s">
        <v>3264</v>
      </c>
      <c r="C819" s="14" t="s">
        <v>2128</v>
      </c>
      <c r="D819" s="16">
        <v>45883</v>
      </c>
      <c r="E819" s="16"/>
      <c r="F819" s="14" t="s">
        <v>3265</v>
      </c>
      <c r="G819" s="14" t="s">
        <v>3677</v>
      </c>
      <c r="H819" s="14" t="s">
        <v>2911</v>
      </c>
      <c r="I819" s="15">
        <v>798.5</v>
      </c>
      <c r="J819" s="77">
        <v>3</v>
      </c>
      <c r="K819" s="92"/>
    </row>
    <row r="820" spans="1:11" ht="24" x14ac:dyDescent="0.15">
      <c r="A820" s="14" t="s">
        <v>1505</v>
      </c>
      <c r="B820" s="14" t="s">
        <v>3266</v>
      </c>
      <c r="C820" s="14" t="s">
        <v>2288</v>
      </c>
      <c r="D820" s="16">
        <v>45883</v>
      </c>
      <c r="E820" s="16"/>
      <c r="F820" s="14" t="s">
        <v>3267</v>
      </c>
      <c r="G820" s="14" t="s">
        <v>3523</v>
      </c>
      <c r="H820" s="14" t="s">
        <v>1564</v>
      </c>
      <c r="I820" s="15">
        <v>2000</v>
      </c>
      <c r="J820" s="77">
        <v>2</v>
      </c>
      <c r="K820" s="92"/>
    </row>
    <row r="821" spans="1:11" ht="24" x14ac:dyDescent="0.15">
      <c r="A821" s="14" t="s">
        <v>1505</v>
      </c>
      <c r="B821" s="14" t="s">
        <v>3268</v>
      </c>
      <c r="C821" s="14" t="s">
        <v>1813</v>
      </c>
      <c r="D821" s="16">
        <v>45883</v>
      </c>
      <c r="E821" s="16"/>
      <c r="F821" s="14" t="s">
        <v>3202</v>
      </c>
      <c r="G821" s="14" t="s">
        <v>3538</v>
      </c>
      <c r="H821" s="14" t="s">
        <v>1617</v>
      </c>
      <c r="I821" s="15">
        <v>1000</v>
      </c>
      <c r="J821" s="77">
        <v>2</v>
      </c>
      <c r="K821" s="92"/>
    </row>
    <row r="822" spans="1:11" ht="24" x14ac:dyDescent="0.15">
      <c r="A822" s="14" t="s">
        <v>1505</v>
      </c>
      <c r="B822" s="14" t="s">
        <v>3269</v>
      </c>
      <c r="C822" s="14" t="s">
        <v>3774</v>
      </c>
      <c r="D822" s="16">
        <v>45854</v>
      </c>
      <c r="E822" s="16"/>
      <c r="F822" s="14" t="s">
        <v>3270</v>
      </c>
      <c r="G822" s="14" t="s">
        <v>3585</v>
      </c>
      <c r="H822" s="14" t="s">
        <v>1951</v>
      </c>
      <c r="I822" s="15">
        <v>5500</v>
      </c>
      <c r="J822" s="77">
        <v>3</v>
      </c>
      <c r="K822" s="92"/>
    </row>
    <row r="823" spans="1:11" ht="24" x14ac:dyDescent="0.15">
      <c r="A823" s="14" t="s">
        <v>1505</v>
      </c>
      <c r="B823" s="14" t="s">
        <v>3271</v>
      </c>
      <c r="C823" s="14" t="s">
        <v>3272</v>
      </c>
      <c r="D823" s="16">
        <v>45877</v>
      </c>
      <c r="E823" s="16"/>
      <c r="F823" s="14" t="s">
        <v>3273</v>
      </c>
      <c r="G823" s="14" t="s">
        <v>3585</v>
      </c>
      <c r="H823" s="14" t="s">
        <v>1951</v>
      </c>
      <c r="I823" s="15">
        <v>1034</v>
      </c>
      <c r="J823" s="77">
        <v>3</v>
      </c>
      <c r="K823" s="92"/>
    </row>
    <row r="824" spans="1:11" ht="24" x14ac:dyDescent="0.15">
      <c r="A824" s="14" t="s">
        <v>1505</v>
      </c>
      <c r="B824" s="14" t="s">
        <v>3274</v>
      </c>
      <c r="C824" s="14" t="s">
        <v>2154</v>
      </c>
      <c r="D824" s="16">
        <v>45883</v>
      </c>
      <c r="E824" s="16"/>
      <c r="F824" s="14" t="s">
        <v>3202</v>
      </c>
      <c r="G824" s="14" t="s">
        <v>3563</v>
      </c>
      <c r="H824" s="14" t="s">
        <v>1701</v>
      </c>
      <c r="I824" s="15">
        <v>1100</v>
      </c>
      <c r="J824" s="77">
        <v>2</v>
      </c>
      <c r="K824" s="92"/>
    </row>
    <row r="825" spans="1:11" ht="24" x14ac:dyDescent="0.15">
      <c r="A825" s="14" t="s">
        <v>1505</v>
      </c>
      <c r="B825" s="14" t="s">
        <v>3275</v>
      </c>
      <c r="C825" s="14" t="s">
        <v>3276</v>
      </c>
      <c r="D825" s="16">
        <v>45883</v>
      </c>
      <c r="E825" s="16"/>
      <c r="F825" s="14" t="s">
        <v>3277</v>
      </c>
      <c r="G825" s="14" t="s">
        <v>3571</v>
      </c>
      <c r="H825" s="14" t="s">
        <v>1758</v>
      </c>
      <c r="I825" s="15">
        <v>850</v>
      </c>
      <c r="J825" s="77">
        <v>4</v>
      </c>
      <c r="K825" s="92"/>
    </row>
    <row r="826" spans="1:11" ht="24" x14ac:dyDescent="0.15">
      <c r="A826" s="14" t="s">
        <v>1505</v>
      </c>
      <c r="B826" s="14" t="s">
        <v>3278</v>
      </c>
      <c r="C826" s="14" t="s">
        <v>2393</v>
      </c>
      <c r="D826" s="16">
        <v>45883</v>
      </c>
      <c r="E826" s="16"/>
      <c r="F826" s="14" t="s">
        <v>3279</v>
      </c>
      <c r="G826" s="14" t="s">
        <v>3663</v>
      </c>
      <c r="H826" s="14" t="s">
        <v>3054</v>
      </c>
      <c r="I826" s="15">
        <v>300</v>
      </c>
      <c r="J826" s="77">
        <v>3</v>
      </c>
      <c r="K826" s="92"/>
    </row>
    <row r="827" spans="1:11" ht="24" x14ac:dyDescent="0.15">
      <c r="A827" s="14" t="s">
        <v>1505</v>
      </c>
      <c r="B827" s="14" t="s">
        <v>3280</v>
      </c>
      <c r="C827" s="14" t="s">
        <v>3281</v>
      </c>
      <c r="D827" s="16">
        <v>45883</v>
      </c>
      <c r="E827" s="16"/>
      <c r="F827" s="14" t="s">
        <v>3282</v>
      </c>
      <c r="G827" s="14" t="s">
        <v>3705</v>
      </c>
      <c r="H827" s="14" t="s">
        <v>2472</v>
      </c>
      <c r="I827" s="15">
        <v>2700.9</v>
      </c>
      <c r="J827" s="77">
        <v>3</v>
      </c>
      <c r="K827" s="92"/>
    </row>
    <row r="828" spans="1:11" ht="24" x14ac:dyDescent="0.15">
      <c r="A828" s="14" t="s">
        <v>1505</v>
      </c>
      <c r="B828" s="14" t="s">
        <v>3283</v>
      </c>
      <c r="C828" s="14" t="s">
        <v>3284</v>
      </c>
      <c r="D828" s="16">
        <v>45883</v>
      </c>
      <c r="E828" s="16"/>
      <c r="F828" s="14" t="s">
        <v>3285</v>
      </c>
      <c r="G828" s="14" t="s">
        <v>3706</v>
      </c>
      <c r="H828" s="14" t="s">
        <v>3286</v>
      </c>
      <c r="I828" s="15">
        <v>876.38</v>
      </c>
      <c r="J828" s="77">
        <v>3</v>
      </c>
      <c r="K828" s="92"/>
    </row>
    <row r="829" spans="1:11" ht="24" x14ac:dyDescent="0.15">
      <c r="A829" s="14" t="s">
        <v>1505</v>
      </c>
      <c r="B829" s="14" t="s">
        <v>3287</v>
      </c>
      <c r="C829" s="14" t="s">
        <v>3288</v>
      </c>
      <c r="D829" s="16">
        <v>45874</v>
      </c>
      <c r="E829" s="16"/>
      <c r="F829" s="14" t="s">
        <v>3289</v>
      </c>
      <c r="G829" s="14" t="s">
        <v>3707</v>
      </c>
      <c r="H829" s="14" t="s">
        <v>3290</v>
      </c>
      <c r="I829" s="15">
        <v>576.79999999999995</v>
      </c>
      <c r="J829" s="77">
        <v>3</v>
      </c>
      <c r="K829" s="92"/>
    </row>
    <row r="830" spans="1:11" ht="24" x14ac:dyDescent="0.15">
      <c r="A830" s="14" t="s">
        <v>1505</v>
      </c>
      <c r="B830" s="14" t="s">
        <v>3291</v>
      </c>
      <c r="C830" s="14" t="s">
        <v>1663</v>
      </c>
      <c r="D830" s="16">
        <v>45883</v>
      </c>
      <c r="E830" s="16"/>
      <c r="F830" s="14" t="s">
        <v>3292</v>
      </c>
      <c r="G830" s="14" t="s">
        <v>3708</v>
      </c>
      <c r="H830" s="14" t="s">
        <v>3293</v>
      </c>
      <c r="I830" s="15">
        <v>860</v>
      </c>
      <c r="J830" s="77">
        <v>3</v>
      </c>
      <c r="K830" s="92"/>
    </row>
    <row r="831" spans="1:11" ht="24" x14ac:dyDescent="0.15">
      <c r="A831" s="14" t="s">
        <v>1505</v>
      </c>
      <c r="B831" s="14" t="s">
        <v>3294</v>
      </c>
      <c r="C831" s="14" t="s">
        <v>2034</v>
      </c>
      <c r="D831" s="16">
        <v>45883</v>
      </c>
      <c r="E831" s="16"/>
      <c r="F831" s="14" t="s">
        <v>3208</v>
      </c>
      <c r="G831" s="14" t="s">
        <v>3558</v>
      </c>
      <c r="H831" s="14" t="s">
        <v>1682</v>
      </c>
      <c r="I831" s="15">
        <v>400</v>
      </c>
      <c r="J831" s="77">
        <v>2</v>
      </c>
      <c r="K831" s="92"/>
    </row>
    <row r="832" spans="1:11" ht="13" x14ac:dyDescent="0.15">
      <c r="A832" s="14" t="s">
        <v>1505</v>
      </c>
      <c r="B832" s="14" t="s">
        <v>3295</v>
      </c>
      <c r="C832" s="14" t="s">
        <v>3296</v>
      </c>
      <c r="D832" s="16">
        <v>45883</v>
      </c>
      <c r="E832" s="16"/>
      <c r="F832" s="14" t="s">
        <v>3297</v>
      </c>
      <c r="G832" s="14" t="s">
        <v>3509</v>
      </c>
      <c r="H832" s="14" t="s">
        <v>1517</v>
      </c>
      <c r="I832" s="15">
        <v>2</v>
      </c>
      <c r="J832" s="77">
        <v>4</v>
      </c>
      <c r="K832" s="92"/>
    </row>
    <row r="833" spans="1:11" ht="24" x14ac:dyDescent="0.15">
      <c r="A833" s="14" t="s">
        <v>1505</v>
      </c>
      <c r="B833" s="14" t="s">
        <v>3298</v>
      </c>
      <c r="C833" s="14" t="s">
        <v>3299</v>
      </c>
      <c r="D833" s="16">
        <v>45885</v>
      </c>
      <c r="E833" s="16"/>
      <c r="F833" s="14" t="s">
        <v>3300</v>
      </c>
      <c r="G833" s="14" t="s">
        <v>3709</v>
      </c>
      <c r="H833" s="14" t="s">
        <v>3301</v>
      </c>
      <c r="I833" s="15">
        <v>1016.25</v>
      </c>
      <c r="J833" s="77">
        <v>3</v>
      </c>
      <c r="K833" s="92"/>
    </row>
    <row r="834" spans="1:11" ht="13" x14ac:dyDescent="0.15">
      <c r="A834" s="14" t="s">
        <v>1505</v>
      </c>
      <c r="B834" s="14" t="s">
        <v>3302</v>
      </c>
      <c r="C834" s="14" t="s">
        <v>3303</v>
      </c>
      <c r="D834" s="16">
        <v>45887</v>
      </c>
      <c r="E834" s="16"/>
      <c r="F834" s="14" t="s">
        <v>3759</v>
      </c>
      <c r="G834" s="14" t="s">
        <v>3700</v>
      </c>
      <c r="H834" s="14" t="s">
        <v>2578</v>
      </c>
      <c r="I834" s="15">
        <v>2200.41</v>
      </c>
      <c r="J834" s="77">
        <v>3</v>
      </c>
      <c r="K834" s="92"/>
    </row>
    <row r="835" spans="1:11" ht="13" x14ac:dyDescent="0.15">
      <c r="A835" s="14" t="s">
        <v>1505</v>
      </c>
      <c r="B835" s="14" t="s">
        <v>3304</v>
      </c>
      <c r="C835" s="14" t="s">
        <v>3305</v>
      </c>
      <c r="D835" s="16">
        <v>45887</v>
      </c>
      <c r="E835" s="16"/>
      <c r="F835" s="14" t="s">
        <v>3760</v>
      </c>
      <c r="G835" s="14" t="s">
        <v>3700</v>
      </c>
      <c r="H835" s="14" t="s">
        <v>2578</v>
      </c>
      <c r="I835" s="15">
        <v>632</v>
      </c>
      <c r="J835" s="77">
        <v>3</v>
      </c>
      <c r="K835" s="92"/>
    </row>
    <row r="836" spans="1:11" ht="24" x14ac:dyDescent="0.15">
      <c r="A836" s="14" t="s">
        <v>1505</v>
      </c>
      <c r="B836" s="14" t="s">
        <v>3306</v>
      </c>
      <c r="C836" s="14" t="s">
        <v>3823</v>
      </c>
      <c r="D836" s="16">
        <v>45875</v>
      </c>
      <c r="E836" s="16"/>
      <c r="F836" s="14" t="s">
        <v>3307</v>
      </c>
      <c r="G836" s="14"/>
      <c r="H836" s="14" t="s">
        <v>3308</v>
      </c>
      <c r="I836" s="15">
        <v>583.92999999999995</v>
      </c>
      <c r="J836" s="77">
        <v>3</v>
      </c>
      <c r="K836" s="92"/>
    </row>
    <row r="837" spans="1:11" ht="24" x14ac:dyDescent="0.15">
      <c r="A837" s="14" t="s">
        <v>1505</v>
      </c>
      <c r="B837" s="14" t="s">
        <v>3306</v>
      </c>
      <c r="C837" s="14" t="s">
        <v>3824</v>
      </c>
      <c r="D837" s="16">
        <v>45877</v>
      </c>
      <c r="E837" s="16"/>
      <c r="F837" s="14" t="s">
        <v>3309</v>
      </c>
      <c r="G837" s="14"/>
      <c r="H837" s="14" t="s">
        <v>2534</v>
      </c>
      <c r="I837" s="15">
        <v>215.94</v>
      </c>
      <c r="J837" s="77">
        <v>3</v>
      </c>
      <c r="K837" s="92"/>
    </row>
    <row r="838" spans="1:11" ht="36" x14ac:dyDescent="0.15">
      <c r="A838" s="14" t="s">
        <v>1505</v>
      </c>
      <c r="B838" s="14" t="s">
        <v>3306</v>
      </c>
      <c r="C838" s="14" t="s">
        <v>3825</v>
      </c>
      <c r="D838" s="16">
        <v>45880</v>
      </c>
      <c r="E838" s="16"/>
      <c r="F838" s="14" t="s">
        <v>3310</v>
      </c>
      <c r="G838" s="14"/>
      <c r="H838" s="14" t="s">
        <v>1599</v>
      </c>
      <c r="I838" s="15">
        <v>457.01</v>
      </c>
      <c r="J838" s="77">
        <v>3</v>
      </c>
      <c r="K838" s="92"/>
    </row>
    <row r="839" spans="1:11" ht="48" x14ac:dyDescent="0.15">
      <c r="A839" s="14" t="s">
        <v>1505</v>
      </c>
      <c r="B839" s="14" t="s">
        <v>3306</v>
      </c>
      <c r="C839" s="14" t="s">
        <v>3826</v>
      </c>
      <c r="D839" s="16">
        <v>45881</v>
      </c>
      <c r="E839" s="16"/>
      <c r="F839" s="14" t="s">
        <v>3311</v>
      </c>
      <c r="G839" s="14"/>
      <c r="H839" s="14" t="s">
        <v>2534</v>
      </c>
      <c r="I839" s="15">
        <v>783.5</v>
      </c>
      <c r="J839" s="77">
        <v>3</v>
      </c>
      <c r="K839" s="92"/>
    </row>
    <row r="840" spans="1:11" ht="24" x14ac:dyDescent="0.15">
      <c r="A840" s="14" t="s">
        <v>1505</v>
      </c>
      <c r="B840" s="14" t="s">
        <v>3306</v>
      </c>
      <c r="C840" s="14" t="s">
        <v>3827</v>
      </c>
      <c r="D840" s="16">
        <v>45881</v>
      </c>
      <c r="E840" s="16"/>
      <c r="F840" s="14" t="s">
        <v>3312</v>
      </c>
      <c r="G840" s="14"/>
      <c r="H840" s="14" t="s">
        <v>2534</v>
      </c>
      <c r="I840" s="15">
        <v>1051.52</v>
      </c>
      <c r="J840" s="77">
        <v>3</v>
      </c>
      <c r="K840" s="92"/>
    </row>
    <row r="841" spans="1:11" ht="13" x14ac:dyDescent="0.15">
      <c r="A841" s="14" t="s">
        <v>1505</v>
      </c>
      <c r="B841" s="14" t="s">
        <v>3306</v>
      </c>
      <c r="C841" s="14" t="s">
        <v>1669</v>
      </c>
      <c r="D841" s="16">
        <v>45900</v>
      </c>
      <c r="E841" s="16"/>
      <c r="F841" s="14" t="s">
        <v>3313</v>
      </c>
      <c r="G841" s="14"/>
      <c r="H841" s="14" t="s">
        <v>3314</v>
      </c>
      <c r="I841" s="15">
        <v>2379.5300000000002</v>
      </c>
      <c r="J841" s="77">
        <v>2</v>
      </c>
      <c r="K841" s="92"/>
    </row>
    <row r="842" spans="1:11" ht="24" x14ac:dyDescent="0.15">
      <c r="A842" s="14" t="s">
        <v>1505</v>
      </c>
      <c r="B842" s="14" t="s">
        <v>3306</v>
      </c>
      <c r="C842" s="14" t="s">
        <v>1669</v>
      </c>
      <c r="D842" s="16">
        <v>45900</v>
      </c>
      <c r="E842" s="16"/>
      <c r="F842" s="14" t="s">
        <v>3828</v>
      </c>
      <c r="G842" s="14"/>
      <c r="H842" s="14" t="s">
        <v>3315</v>
      </c>
      <c r="I842" s="15">
        <v>975.9</v>
      </c>
      <c r="J842" s="77">
        <v>2</v>
      </c>
      <c r="K842" s="92"/>
    </row>
    <row r="843" spans="1:11" ht="36" x14ac:dyDescent="0.15">
      <c r="A843" s="14" t="s">
        <v>1505</v>
      </c>
      <c r="B843" s="14" t="s">
        <v>3306</v>
      </c>
      <c r="C843" s="14" t="s">
        <v>3829</v>
      </c>
      <c r="D843" s="16">
        <v>45884</v>
      </c>
      <c r="E843" s="16"/>
      <c r="F843" s="14" t="s">
        <v>3316</v>
      </c>
      <c r="G843" s="14"/>
      <c r="H843" s="14" t="s">
        <v>1599</v>
      </c>
      <c r="I843" s="15">
        <v>668.8</v>
      </c>
      <c r="J843" s="77">
        <v>3</v>
      </c>
      <c r="K843" s="92"/>
    </row>
    <row r="844" spans="1:11" ht="24" x14ac:dyDescent="0.15">
      <c r="A844" s="14" t="s">
        <v>1505</v>
      </c>
      <c r="B844" s="14" t="s">
        <v>3306</v>
      </c>
      <c r="C844" s="14" t="s">
        <v>2326</v>
      </c>
      <c r="D844" s="16">
        <v>45880</v>
      </c>
      <c r="E844" s="16"/>
      <c r="F844" s="14" t="s">
        <v>3317</v>
      </c>
      <c r="G844" s="14"/>
      <c r="H844" s="14" t="s">
        <v>3318</v>
      </c>
      <c r="I844" s="15">
        <v>3000</v>
      </c>
      <c r="J844" s="77">
        <v>3</v>
      </c>
      <c r="K844" s="92"/>
    </row>
    <row r="845" spans="1:11" ht="24" x14ac:dyDescent="0.15">
      <c r="A845" s="14" t="s">
        <v>1505</v>
      </c>
      <c r="B845" s="14" t="s">
        <v>3154</v>
      </c>
      <c r="C845" s="14" t="s">
        <v>3046</v>
      </c>
      <c r="D845" s="16">
        <v>45789</v>
      </c>
      <c r="E845" s="16">
        <v>45869</v>
      </c>
      <c r="F845" s="14" t="s">
        <v>3319</v>
      </c>
      <c r="G845" s="14" t="s">
        <v>3320</v>
      </c>
      <c r="H845" s="14" t="s">
        <v>3321</v>
      </c>
      <c r="I845" s="15">
        <v>3485</v>
      </c>
      <c r="J845" s="77">
        <v>2</v>
      </c>
      <c r="K845" s="92"/>
    </row>
    <row r="846" spans="1:11" ht="13" x14ac:dyDescent="0.15">
      <c r="A846" s="14" t="s">
        <v>1505</v>
      </c>
      <c r="B846" s="14" t="s">
        <v>3154</v>
      </c>
      <c r="C846" s="14" t="s">
        <v>3322</v>
      </c>
      <c r="D846" s="16">
        <v>45786</v>
      </c>
      <c r="E846" s="16">
        <v>45869</v>
      </c>
      <c r="F846" s="14" t="s">
        <v>3323</v>
      </c>
      <c r="G846" s="14" t="s">
        <v>3320</v>
      </c>
      <c r="H846" s="14" t="s">
        <v>3321</v>
      </c>
      <c r="I846" s="15">
        <v>78</v>
      </c>
      <c r="J846" s="77">
        <v>2</v>
      </c>
      <c r="K846" s="92"/>
    </row>
    <row r="847" spans="1:11" ht="24" x14ac:dyDescent="0.15">
      <c r="A847" s="14" t="s">
        <v>1505</v>
      </c>
      <c r="B847" s="14" t="s">
        <v>3154</v>
      </c>
      <c r="C847" s="14" t="s">
        <v>3324</v>
      </c>
      <c r="D847" s="16">
        <v>45722</v>
      </c>
      <c r="E847" s="16">
        <v>45869</v>
      </c>
      <c r="F847" s="14" t="s">
        <v>3325</v>
      </c>
      <c r="G847" s="14" t="s">
        <v>3326</v>
      </c>
      <c r="H847" s="14" t="s">
        <v>3327</v>
      </c>
      <c r="I847" s="15">
        <v>2214</v>
      </c>
      <c r="J847" s="77">
        <v>2</v>
      </c>
      <c r="K847" s="92"/>
    </row>
    <row r="848" spans="1:11" ht="13" x14ac:dyDescent="0.15">
      <c r="A848" s="14" t="s">
        <v>1505</v>
      </c>
      <c r="B848" s="14" t="s">
        <v>3154</v>
      </c>
      <c r="C848" s="14" t="s">
        <v>2474</v>
      </c>
      <c r="D848" s="16">
        <v>45699</v>
      </c>
      <c r="E848" s="16">
        <v>45869</v>
      </c>
      <c r="F848" s="14" t="s">
        <v>3328</v>
      </c>
      <c r="G848" s="14" t="s">
        <v>3326</v>
      </c>
      <c r="H848" s="14" t="s">
        <v>3327</v>
      </c>
      <c r="I848" s="15">
        <v>93.3</v>
      </c>
      <c r="J848" s="77">
        <v>2</v>
      </c>
      <c r="K848" s="92"/>
    </row>
    <row r="849" spans="1:11" ht="13" x14ac:dyDescent="0.15">
      <c r="A849" s="14" t="s">
        <v>1505</v>
      </c>
      <c r="B849" s="14" t="s">
        <v>3154</v>
      </c>
      <c r="C849" s="14" t="s">
        <v>3329</v>
      </c>
      <c r="D849" s="16">
        <v>45762</v>
      </c>
      <c r="E849" s="16">
        <v>45869</v>
      </c>
      <c r="F849" s="14" t="s">
        <v>3330</v>
      </c>
      <c r="G849" s="14" t="s">
        <v>3326</v>
      </c>
      <c r="H849" s="14" t="s">
        <v>3327</v>
      </c>
      <c r="I849" s="15">
        <v>93.8</v>
      </c>
      <c r="J849" s="77">
        <v>2</v>
      </c>
      <c r="K849" s="92"/>
    </row>
    <row r="850" spans="1:11" ht="13" x14ac:dyDescent="0.15">
      <c r="A850" s="14" t="s">
        <v>1505</v>
      </c>
      <c r="B850" s="14" t="s">
        <v>3154</v>
      </c>
      <c r="C850" s="14" t="s">
        <v>2393</v>
      </c>
      <c r="D850" s="16">
        <v>45733</v>
      </c>
      <c r="E850" s="16">
        <v>45869</v>
      </c>
      <c r="F850" s="14" t="s">
        <v>3328</v>
      </c>
      <c r="G850" s="14" t="s">
        <v>3326</v>
      </c>
      <c r="H850" s="14" t="s">
        <v>3327</v>
      </c>
      <c r="I850" s="15">
        <v>53.3</v>
      </c>
      <c r="J850" s="77">
        <v>2</v>
      </c>
      <c r="K850" s="92"/>
    </row>
    <row r="851" spans="1:11" ht="13" x14ac:dyDescent="0.15">
      <c r="A851" s="14" t="s">
        <v>1505</v>
      </c>
      <c r="B851" s="14" t="s">
        <v>3154</v>
      </c>
      <c r="C851" s="14" t="s">
        <v>3331</v>
      </c>
      <c r="D851" s="16">
        <v>45748</v>
      </c>
      <c r="E851" s="16">
        <v>45869</v>
      </c>
      <c r="F851" s="14" t="s">
        <v>3332</v>
      </c>
      <c r="G851" s="14" t="s">
        <v>3326</v>
      </c>
      <c r="H851" s="14" t="s">
        <v>3327</v>
      </c>
      <c r="I851" s="15">
        <v>30</v>
      </c>
      <c r="J851" s="77">
        <v>2</v>
      </c>
      <c r="K851" s="92"/>
    </row>
    <row r="852" spans="1:11" ht="13" x14ac:dyDescent="0.15">
      <c r="A852" s="14" t="s">
        <v>1505</v>
      </c>
      <c r="B852" s="14" t="s">
        <v>3154</v>
      </c>
      <c r="C852" s="14" t="s">
        <v>2164</v>
      </c>
      <c r="D852" s="16">
        <v>45740</v>
      </c>
      <c r="E852" s="16">
        <v>45869</v>
      </c>
      <c r="F852" s="14" t="s">
        <v>3333</v>
      </c>
      <c r="G852" s="14" t="s">
        <v>3326</v>
      </c>
      <c r="H852" s="14" t="s">
        <v>3327</v>
      </c>
      <c r="I852" s="15">
        <v>63.3</v>
      </c>
      <c r="J852" s="77">
        <v>2</v>
      </c>
      <c r="K852" s="92"/>
    </row>
    <row r="853" spans="1:11" ht="13" x14ac:dyDescent="0.15">
      <c r="A853" s="14" t="s">
        <v>1505</v>
      </c>
      <c r="B853" s="14" t="s">
        <v>3154</v>
      </c>
      <c r="C853" s="14" t="s">
        <v>2627</v>
      </c>
      <c r="D853" s="16">
        <v>45721</v>
      </c>
      <c r="E853" s="16">
        <v>45869</v>
      </c>
      <c r="F853" s="14" t="s">
        <v>3334</v>
      </c>
      <c r="G853" s="14" t="s">
        <v>3326</v>
      </c>
      <c r="H853" s="14" t="s">
        <v>3327</v>
      </c>
      <c r="I853" s="15">
        <v>30</v>
      </c>
      <c r="J853" s="77">
        <v>2</v>
      </c>
      <c r="K853" s="92"/>
    </row>
    <row r="854" spans="1:11" ht="13" x14ac:dyDescent="0.15">
      <c r="A854" s="14" t="s">
        <v>1505</v>
      </c>
      <c r="B854" s="14" t="s">
        <v>3154</v>
      </c>
      <c r="C854" s="14" t="s">
        <v>3012</v>
      </c>
      <c r="D854" s="16">
        <v>45701</v>
      </c>
      <c r="E854" s="16">
        <v>45869</v>
      </c>
      <c r="F854" s="14" t="s">
        <v>3335</v>
      </c>
      <c r="G854" s="14" t="s">
        <v>3326</v>
      </c>
      <c r="H854" s="14" t="s">
        <v>3327</v>
      </c>
      <c r="I854" s="15">
        <v>63.3</v>
      </c>
      <c r="J854" s="77">
        <v>2</v>
      </c>
      <c r="K854" s="92"/>
    </row>
    <row r="855" spans="1:11" ht="13" x14ac:dyDescent="0.15">
      <c r="A855" s="14" t="s">
        <v>1505</v>
      </c>
      <c r="B855" s="14" t="s">
        <v>3154</v>
      </c>
      <c r="C855" s="14" t="s">
        <v>2431</v>
      </c>
      <c r="D855" s="16">
        <v>45699</v>
      </c>
      <c r="E855" s="16">
        <v>45869</v>
      </c>
      <c r="F855" s="14" t="s">
        <v>3336</v>
      </c>
      <c r="G855" s="14" t="s">
        <v>3326</v>
      </c>
      <c r="H855" s="14" t="s">
        <v>3327</v>
      </c>
      <c r="I855" s="15">
        <v>30</v>
      </c>
      <c r="J855" s="77">
        <v>2</v>
      </c>
      <c r="K855" s="92"/>
    </row>
    <row r="856" spans="1:11" ht="13" x14ac:dyDescent="0.15">
      <c r="A856" s="14" t="s">
        <v>1505</v>
      </c>
      <c r="B856" s="14" t="s">
        <v>3154</v>
      </c>
      <c r="C856" s="14" t="s">
        <v>3337</v>
      </c>
      <c r="D856" s="16">
        <v>45705</v>
      </c>
      <c r="E856" s="16">
        <v>45869</v>
      </c>
      <c r="F856" s="14" t="s">
        <v>3338</v>
      </c>
      <c r="G856" s="14" t="s">
        <v>3326</v>
      </c>
      <c r="H856" s="14" t="s">
        <v>3327</v>
      </c>
      <c r="I856" s="15">
        <v>400</v>
      </c>
      <c r="J856" s="77">
        <v>2</v>
      </c>
      <c r="K856" s="92"/>
    </row>
    <row r="857" spans="1:11" ht="13" x14ac:dyDescent="0.15">
      <c r="A857" s="14" t="s">
        <v>1505</v>
      </c>
      <c r="B857" s="14" t="s">
        <v>3154</v>
      </c>
      <c r="C857" s="14" t="s">
        <v>3339</v>
      </c>
      <c r="D857" s="16">
        <v>45730</v>
      </c>
      <c r="E857" s="16">
        <v>45869</v>
      </c>
      <c r="F857" s="14" t="s">
        <v>3340</v>
      </c>
      <c r="G857" s="14" t="s">
        <v>3326</v>
      </c>
      <c r="H857" s="14" t="s">
        <v>3327</v>
      </c>
      <c r="I857" s="15">
        <v>400</v>
      </c>
      <c r="J857" s="77">
        <v>2</v>
      </c>
      <c r="K857" s="92"/>
    </row>
    <row r="858" spans="1:11" ht="13" x14ac:dyDescent="0.15">
      <c r="A858" s="14" t="s">
        <v>1505</v>
      </c>
      <c r="B858" s="14" t="s">
        <v>3154</v>
      </c>
      <c r="C858" s="14" t="s">
        <v>3341</v>
      </c>
      <c r="D858" s="16">
        <v>45755</v>
      </c>
      <c r="E858" s="16">
        <v>45869</v>
      </c>
      <c r="F858" s="14" t="s">
        <v>3342</v>
      </c>
      <c r="G858" s="14" t="s">
        <v>3326</v>
      </c>
      <c r="H858" s="14" t="s">
        <v>3327</v>
      </c>
      <c r="I858" s="15">
        <v>400</v>
      </c>
      <c r="J858" s="77">
        <v>2</v>
      </c>
      <c r="K858" s="92"/>
    </row>
    <row r="859" spans="1:11" ht="13" x14ac:dyDescent="0.15">
      <c r="A859" s="14" t="s">
        <v>1505</v>
      </c>
      <c r="B859" s="14" t="s">
        <v>3154</v>
      </c>
      <c r="C859" s="14" t="s">
        <v>1527</v>
      </c>
      <c r="D859" s="16">
        <v>45684</v>
      </c>
      <c r="E859" s="16">
        <v>45869</v>
      </c>
      <c r="F859" s="14" t="s">
        <v>3343</v>
      </c>
      <c r="G859" s="14" t="s">
        <v>3326</v>
      </c>
      <c r="H859" s="14" t="s">
        <v>3327</v>
      </c>
      <c r="I859" s="15">
        <v>116.6</v>
      </c>
      <c r="J859" s="77">
        <v>2</v>
      </c>
      <c r="K859" s="92"/>
    </row>
    <row r="860" spans="1:11" ht="24" x14ac:dyDescent="0.15">
      <c r="A860" s="14" t="s">
        <v>1505</v>
      </c>
      <c r="B860" s="14" t="s">
        <v>3154</v>
      </c>
      <c r="C860" s="14" t="s">
        <v>3344</v>
      </c>
      <c r="D860" s="16">
        <v>45755</v>
      </c>
      <c r="E860" s="16">
        <v>45862</v>
      </c>
      <c r="F860" s="14" t="s">
        <v>3345</v>
      </c>
      <c r="G860" s="14" t="s">
        <v>3346</v>
      </c>
      <c r="H860" s="14" t="s">
        <v>3347</v>
      </c>
      <c r="I860" s="15">
        <v>1600.5</v>
      </c>
      <c r="J860" s="77">
        <v>2</v>
      </c>
      <c r="K860" s="92"/>
    </row>
    <row r="861" spans="1:11" ht="24" x14ac:dyDescent="0.15">
      <c r="A861" s="14" t="s">
        <v>1505</v>
      </c>
      <c r="B861" s="14" t="s">
        <v>3154</v>
      </c>
      <c r="C861" s="14" t="s">
        <v>1669</v>
      </c>
      <c r="D861" s="16">
        <v>45663</v>
      </c>
      <c r="E861" s="16">
        <v>45862</v>
      </c>
      <c r="F861" s="14" t="s">
        <v>3348</v>
      </c>
      <c r="G861" s="14" t="s">
        <v>3349</v>
      </c>
      <c r="H861" s="14" t="s">
        <v>3350</v>
      </c>
      <c r="I861" s="15">
        <v>372</v>
      </c>
      <c r="J861" s="77">
        <v>2</v>
      </c>
      <c r="K861" s="92"/>
    </row>
    <row r="862" spans="1:11" ht="13" x14ac:dyDescent="0.15">
      <c r="A862" s="14" t="s">
        <v>1505</v>
      </c>
      <c r="B862" s="14" t="s">
        <v>3154</v>
      </c>
      <c r="C862" s="14" t="s">
        <v>3351</v>
      </c>
      <c r="D862" s="16">
        <v>45684</v>
      </c>
      <c r="E862" s="16">
        <v>45862</v>
      </c>
      <c r="F862" s="14" t="s">
        <v>3352</v>
      </c>
      <c r="G862" s="14" t="s">
        <v>3349</v>
      </c>
      <c r="H862" s="14" t="s">
        <v>3350</v>
      </c>
      <c r="I862" s="15">
        <v>52.86</v>
      </c>
      <c r="J862" s="77">
        <v>2</v>
      </c>
      <c r="K862" s="92"/>
    </row>
    <row r="863" spans="1:11" ht="13" x14ac:dyDescent="0.15">
      <c r="A863" s="14" t="s">
        <v>1505</v>
      </c>
      <c r="B863" s="14" t="s">
        <v>3154</v>
      </c>
      <c r="C863" s="14" t="s">
        <v>3353</v>
      </c>
      <c r="D863" s="16">
        <v>45712</v>
      </c>
      <c r="E863" s="16">
        <v>45862</v>
      </c>
      <c r="F863" s="14" t="s">
        <v>3354</v>
      </c>
      <c r="G863" s="14" t="s">
        <v>3349</v>
      </c>
      <c r="H863" s="14" t="s">
        <v>3350</v>
      </c>
      <c r="I863" s="15">
        <v>53.56</v>
      </c>
      <c r="J863" s="77">
        <v>2</v>
      </c>
      <c r="K863" s="92"/>
    </row>
    <row r="864" spans="1:11" ht="13" x14ac:dyDescent="0.15">
      <c r="A864" s="14" t="s">
        <v>1505</v>
      </c>
      <c r="B864" s="14" t="s">
        <v>3154</v>
      </c>
      <c r="C864" s="14" t="s">
        <v>2474</v>
      </c>
      <c r="D864" s="16">
        <v>45761</v>
      </c>
      <c r="E864" s="16">
        <v>45862</v>
      </c>
      <c r="F864" s="14" t="s">
        <v>3355</v>
      </c>
      <c r="G864" s="14" t="s">
        <v>3349</v>
      </c>
      <c r="H864" s="14" t="s">
        <v>3350</v>
      </c>
      <c r="I864" s="15">
        <v>60.8</v>
      </c>
      <c r="J864" s="77">
        <v>2</v>
      </c>
      <c r="K864" s="92"/>
    </row>
    <row r="865" spans="1:11" ht="24" x14ac:dyDescent="0.15">
      <c r="A865" s="14" t="s">
        <v>1505</v>
      </c>
      <c r="B865" s="14" t="s">
        <v>3154</v>
      </c>
      <c r="C865" s="14" t="s">
        <v>3356</v>
      </c>
      <c r="D865" s="16">
        <v>45773</v>
      </c>
      <c r="E865" s="16">
        <v>45862</v>
      </c>
      <c r="F865" s="14" t="s">
        <v>3357</v>
      </c>
      <c r="G865" s="14" t="s">
        <v>3349</v>
      </c>
      <c r="H865" s="14" t="s">
        <v>3350</v>
      </c>
      <c r="I865" s="15">
        <v>980</v>
      </c>
      <c r="J865" s="77">
        <v>2</v>
      </c>
      <c r="K865" s="92"/>
    </row>
    <row r="866" spans="1:11" ht="13" x14ac:dyDescent="0.15">
      <c r="A866" s="14" t="s">
        <v>1505</v>
      </c>
      <c r="B866" s="14" t="s">
        <v>3154</v>
      </c>
      <c r="C866" s="14" t="s">
        <v>3358</v>
      </c>
      <c r="D866" s="16">
        <v>45773</v>
      </c>
      <c r="E866" s="16">
        <v>45862</v>
      </c>
      <c r="F866" s="14" t="s">
        <v>3359</v>
      </c>
      <c r="G866" s="14" t="s">
        <v>3349</v>
      </c>
      <c r="H866" s="14" t="s">
        <v>3350</v>
      </c>
      <c r="I866" s="15">
        <v>405</v>
      </c>
      <c r="J866" s="77">
        <v>2</v>
      </c>
      <c r="K866" s="92"/>
    </row>
    <row r="867" spans="1:11" ht="13" x14ac:dyDescent="0.15">
      <c r="A867" s="14" t="s">
        <v>1505</v>
      </c>
      <c r="B867" s="14" t="s">
        <v>3154</v>
      </c>
      <c r="C867" s="14" t="s">
        <v>3360</v>
      </c>
      <c r="D867" s="16">
        <v>45782</v>
      </c>
      <c r="E867" s="16">
        <v>45862</v>
      </c>
      <c r="F867" s="14" t="s">
        <v>3361</v>
      </c>
      <c r="G867" s="14" t="s">
        <v>3349</v>
      </c>
      <c r="H867" s="14" t="s">
        <v>3350</v>
      </c>
      <c r="I867" s="15">
        <v>60.8</v>
      </c>
      <c r="J867" s="77">
        <v>2</v>
      </c>
      <c r="K867" s="92"/>
    </row>
    <row r="868" spans="1:11" ht="24" x14ac:dyDescent="0.15">
      <c r="A868" s="14" t="s">
        <v>1505</v>
      </c>
      <c r="B868" s="14" t="s">
        <v>3154</v>
      </c>
      <c r="C868" s="14" t="s">
        <v>3136</v>
      </c>
      <c r="D868" s="16">
        <v>45691</v>
      </c>
      <c r="E868" s="16">
        <v>45862</v>
      </c>
      <c r="F868" s="14" t="s">
        <v>3362</v>
      </c>
      <c r="G868" s="14" t="s">
        <v>3363</v>
      </c>
      <c r="H868" s="14" t="s">
        <v>3364</v>
      </c>
      <c r="I868" s="15">
        <v>929</v>
      </c>
      <c r="J868" s="77">
        <v>2</v>
      </c>
      <c r="K868" s="92"/>
    </row>
    <row r="869" spans="1:11" ht="24" x14ac:dyDescent="0.15">
      <c r="A869" s="14" t="s">
        <v>1505</v>
      </c>
      <c r="B869" s="14" t="s">
        <v>3154</v>
      </c>
      <c r="C869" s="14" t="s">
        <v>3365</v>
      </c>
      <c r="D869" s="16">
        <v>45831</v>
      </c>
      <c r="E869" s="16">
        <v>45862</v>
      </c>
      <c r="F869" s="14" t="s">
        <v>3366</v>
      </c>
      <c r="G869" s="14" t="s">
        <v>3367</v>
      </c>
      <c r="H869" s="14" t="s">
        <v>3368</v>
      </c>
      <c r="I869" s="15">
        <v>671</v>
      </c>
      <c r="J869" s="77">
        <v>2</v>
      </c>
      <c r="K869" s="92"/>
    </row>
    <row r="870" spans="1:11" ht="24" x14ac:dyDescent="0.15">
      <c r="A870" s="14" t="s">
        <v>1505</v>
      </c>
      <c r="B870" s="14" t="s">
        <v>3154</v>
      </c>
      <c r="C870" s="14" t="s">
        <v>3369</v>
      </c>
      <c r="D870" s="16">
        <v>45709</v>
      </c>
      <c r="E870" s="16">
        <v>45869</v>
      </c>
      <c r="F870" s="14" t="s">
        <v>3370</v>
      </c>
      <c r="G870" s="14" t="s">
        <v>3371</v>
      </c>
      <c r="H870" s="14" t="s">
        <v>3372</v>
      </c>
      <c r="I870" s="15">
        <v>2151.25</v>
      </c>
      <c r="J870" s="77">
        <v>2</v>
      </c>
      <c r="K870" s="92"/>
    </row>
    <row r="871" spans="1:11" ht="13" x14ac:dyDescent="0.15">
      <c r="A871" s="14" t="s">
        <v>1505</v>
      </c>
      <c r="B871" s="14" t="s">
        <v>3154</v>
      </c>
      <c r="C871" s="14" t="s">
        <v>3373</v>
      </c>
      <c r="D871" s="16">
        <v>45722</v>
      </c>
      <c r="E871" s="16">
        <v>45869</v>
      </c>
      <c r="F871" s="14" t="s">
        <v>3374</v>
      </c>
      <c r="G871" s="14" t="s">
        <v>3371</v>
      </c>
      <c r="H871" s="14" t="s">
        <v>3372</v>
      </c>
      <c r="I871" s="15">
        <v>1462.75</v>
      </c>
      <c r="J871" s="77">
        <v>2</v>
      </c>
      <c r="K871" s="92"/>
    </row>
    <row r="872" spans="1:11" ht="24" x14ac:dyDescent="0.15">
      <c r="A872" s="14" t="s">
        <v>1505</v>
      </c>
      <c r="B872" s="14" t="s">
        <v>3154</v>
      </c>
      <c r="C872" s="14" t="s">
        <v>3375</v>
      </c>
      <c r="D872" s="16">
        <v>45723</v>
      </c>
      <c r="E872" s="16">
        <v>45862</v>
      </c>
      <c r="F872" s="14" t="s">
        <v>3376</v>
      </c>
      <c r="G872" s="14" t="s">
        <v>3377</v>
      </c>
      <c r="H872" s="14" t="s">
        <v>3378</v>
      </c>
      <c r="I872" s="15">
        <v>503.38</v>
      </c>
      <c r="J872" s="77">
        <v>2</v>
      </c>
      <c r="K872" s="92"/>
    </row>
    <row r="873" spans="1:11" ht="13" x14ac:dyDescent="0.15">
      <c r="A873" s="14" t="s">
        <v>1505</v>
      </c>
      <c r="B873" s="14" t="s">
        <v>3154</v>
      </c>
      <c r="C873" s="14" t="s">
        <v>3379</v>
      </c>
      <c r="D873" s="16">
        <v>45723</v>
      </c>
      <c r="E873" s="16">
        <v>45862</v>
      </c>
      <c r="F873" s="14" t="s">
        <v>3380</v>
      </c>
      <c r="G873" s="14" t="s">
        <v>3377</v>
      </c>
      <c r="H873" s="14" t="s">
        <v>3378</v>
      </c>
      <c r="I873" s="15">
        <v>564.29999999999995</v>
      </c>
      <c r="J873" s="77">
        <v>2</v>
      </c>
      <c r="K873" s="92"/>
    </row>
    <row r="874" spans="1:11" ht="13" x14ac:dyDescent="0.15">
      <c r="A874" s="14" t="s">
        <v>1505</v>
      </c>
      <c r="B874" s="14" t="s">
        <v>3154</v>
      </c>
      <c r="C874" s="14" t="s">
        <v>3381</v>
      </c>
      <c r="D874" s="16">
        <v>45723</v>
      </c>
      <c r="E874" s="16">
        <v>45862</v>
      </c>
      <c r="F874" s="14" t="s">
        <v>3382</v>
      </c>
      <c r="G874" s="14" t="s">
        <v>3377</v>
      </c>
      <c r="H874" s="14" t="s">
        <v>3378</v>
      </c>
      <c r="I874" s="15">
        <v>499.26</v>
      </c>
      <c r="J874" s="77">
        <v>2</v>
      </c>
      <c r="K874" s="92"/>
    </row>
    <row r="875" spans="1:11" ht="13" x14ac:dyDescent="0.15">
      <c r="A875" s="14" t="s">
        <v>1505</v>
      </c>
      <c r="B875" s="14" t="s">
        <v>3154</v>
      </c>
      <c r="C875" s="14" t="s">
        <v>3383</v>
      </c>
      <c r="D875" s="16">
        <v>45723</v>
      </c>
      <c r="E875" s="16">
        <v>45862</v>
      </c>
      <c r="F875" s="14" t="s">
        <v>3384</v>
      </c>
      <c r="G875" s="14" t="s">
        <v>3377</v>
      </c>
      <c r="H875" s="14" t="s">
        <v>3378</v>
      </c>
      <c r="I875" s="15">
        <v>231.59</v>
      </c>
      <c r="J875" s="77">
        <v>2</v>
      </c>
      <c r="K875" s="92"/>
    </row>
    <row r="876" spans="1:11" ht="13" x14ac:dyDescent="0.15">
      <c r="A876" s="14" t="s">
        <v>1505</v>
      </c>
      <c r="B876" s="14" t="s">
        <v>3154</v>
      </c>
      <c r="C876" s="14" t="s">
        <v>2157</v>
      </c>
      <c r="D876" s="16">
        <v>45723</v>
      </c>
      <c r="E876" s="16">
        <v>45862</v>
      </c>
      <c r="F876" s="14" t="s">
        <v>3385</v>
      </c>
      <c r="G876" s="14" t="s">
        <v>3377</v>
      </c>
      <c r="H876" s="14" t="s">
        <v>3378</v>
      </c>
      <c r="I876" s="15">
        <v>8.4700000000000006</v>
      </c>
      <c r="J876" s="77">
        <v>2</v>
      </c>
      <c r="K876" s="92"/>
    </row>
    <row r="877" spans="1:11" ht="36" x14ac:dyDescent="0.15">
      <c r="A877" s="14" t="s">
        <v>1505</v>
      </c>
      <c r="B877" s="14" t="s">
        <v>3154</v>
      </c>
      <c r="C877" s="14" t="s">
        <v>3386</v>
      </c>
      <c r="D877" s="16">
        <v>45669</v>
      </c>
      <c r="E877" s="16">
        <v>45862</v>
      </c>
      <c r="F877" s="14" t="s">
        <v>3387</v>
      </c>
      <c r="G877" s="14" t="s">
        <v>3388</v>
      </c>
      <c r="H877" s="14" t="s">
        <v>3389</v>
      </c>
      <c r="I877" s="15">
        <v>159.9</v>
      </c>
      <c r="J877" s="77">
        <v>2</v>
      </c>
      <c r="K877" s="92"/>
    </row>
    <row r="878" spans="1:11" ht="13" x14ac:dyDescent="0.15">
      <c r="A878" s="14" t="s">
        <v>1505</v>
      </c>
      <c r="B878" s="14" t="s">
        <v>3154</v>
      </c>
      <c r="C878" s="14" t="s">
        <v>3390</v>
      </c>
      <c r="D878" s="16">
        <v>45669</v>
      </c>
      <c r="E878" s="16">
        <v>45862</v>
      </c>
      <c r="F878" s="14" t="s">
        <v>3391</v>
      </c>
      <c r="G878" s="14" t="s">
        <v>3388</v>
      </c>
      <c r="H878" s="14" t="s">
        <v>3389</v>
      </c>
      <c r="I878" s="15">
        <v>172.2</v>
      </c>
      <c r="J878" s="77">
        <v>2</v>
      </c>
      <c r="K878" s="92"/>
    </row>
    <row r="879" spans="1:11" ht="13" x14ac:dyDescent="0.15">
      <c r="A879" s="14" t="s">
        <v>1505</v>
      </c>
      <c r="B879" s="14" t="s">
        <v>3154</v>
      </c>
      <c r="C879" s="14" t="s">
        <v>3386</v>
      </c>
      <c r="D879" s="16">
        <v>45675</v>
      </c>
      <c r="E879" s="16">
        <v>45862</v>
      </c>
      <c r="F879" s="14" t="s">
        <v>3392</v>
      </c>
      <c r="G879" s="14" t="s">
        <v>3388</v>
      </c>
      <c r="H879" s="14" t="s">
        <v>3389</v>
      </c>
      <c r="I879" s="15">
        <v>147.6</v>
      </c>
      <c r="J879" s="77">
        <v>2</v>
      </c>
      <c r="K879" s="92"/>
    </row>
    <row r="880" spans="1:11" ht="13" x14ac:dyDescent="0.15">
      <c r="A880" s="14" t="s">
        <v>1505</v>
      </c>
      <c r="B880" s="14" t="s">
        <v>3154</v>
      </c>
      <c r="C880" s="14" t="s">
        <v>3393</v>
      </c>
      <c r="D880" s="16">
        <v>45721</v>
      </c>
      <c r="E880" s="16">
        <v>45862</v>
      </c>
      <c r="F880" s="14" t="s">
        <v>3394</v>
      </c>
      <c r="G880" s="14" t="s">
        <v>3388</v>
      </c>
      <c r="H880" s="14" t="s">
        <v>3389</v>
      </c>
      <c r="I880" s="15">
        <v>210</v>
      </c>
      <c r="J880" s="77">
        <v>2</v>
      </c>
      <c r="K880" s="92"/>
    </row>
    <row r="881" spans="1:11" ht="13" x14ac:dyDescent="0.15">
      <c r="A881" s="14" t="s">
        <v>1505</v>
      </c>
      <c r="B881" s="14" t="s">
        <v>3154</v>
      </c>
      <c r="C881" s="14" t="s">
        <v>3395</v>
      </c>
      <c r="D881" s="16">
        <v>45678</v>
      </c>
      <c r="E881" s="16">
        <v>45862</v>
      </c>
      <c r="F881" s="14" t="s">
        <v>3396</v>
      </c>
      <c r="G881" s="14" t="s">
        <v>3388</v>
      </c>
      <c r="H881" s="14" t="s">
        <v>3389</v>
      </c>
      <c r="I881" s="15">
        <v>290</v>
      </c>
      <c r="J881" s="77">
        <v>2</v>
      </c>
      <c r="K881" s="92"/>
    </row>
    <row r="882" spans="1:11" ht="13" x14ac:dyDescent="0.15">
      <c r="A882" s="14" t="s">
        <v>1505</v>
      </c>
      <c r="B882" s="14" t="s">
        <v>3154</v>
      </c>
      <c r="C882" s="14" t="s">
        <v>3397</v>
      </c>
      <c r="D882" s="16">
        <v>45674</v>
      </c>
      <c r="E882" s="16">
        <v>45862</v>
      </c>
      <c r="F882" s="14" t="s">
        <v>3398</v>
      </c>
      <c r="G882" s="14" t="s">
        <v>3388</v>
      </c>
      <c r="H882" s="14" t="s">
        <v>3389</v>
      </c>
      <c r="I882" s="15">
        <v>260.10000000000002</v>
      </c>
      <c r="J882" s="77">
        <v>2</v>
      </c>
      <c r="K882" s="92"/>
    </row>
    <row r="883" spans="1:11" ht="36" x14ac:dyDescent="0.15">
      <c r="A883" s="14" t="s">
        <v>1505</v>
      </c>
      <c r="B883" s="14" t="s">
        <v>3154</v>
      </c>
      <c r="C883" s="14" t="s">
        <v>3399</v>
      </c>
      <c r="D883" s="16">
        <v>45772</v>
      </c>
      <c r="E883" s="16">
        <v>45862</v>
      </c>
      <c r="F883" s="14" t="s">
        <v>3400</v>
      </c>
      <c r="G883" s="14" t="s">
        <v>3401</v>
      </c>
      <c r="H883" s="14" t="s">
        <v>3402</v>
      </c>
      <c r="I883" s="15">
        <v>147.6</v>
      </c>
      <c r="J883" s="77">
        <v>2</v>
      </c>
      <c r="K883" s="92"/>
    </row>
    <row r="884" spans="1:11" ht="13" x14ac:dyDescent="0.15">
      <c r="A884" s="14" t="s">
        <v>1505</v>
      </c>
      <c r="B884" s="14" t="s">
        <v>3154</v>
      </c>
      <c r="C884" s="14" t="s">
        <v>3403</v>
      </c>
      <c r="D884" s="16">
        <v>45735</v>
      </c>
      <c r="E884" s="16">
        <v>45862</v>
      </c>
      <c r="F884" s="14" t="s">
        <v>3404</v>
      </c>
      <c r="G884" s="14" t="s">
        <v>3401</v>
      </c>
      <c r="H884" s="14" t="s">
        <v>3402</v>
      </c>
      <c r="I884" s="15">
        <v>472.4</v>
      </c>
      <c r="J884" s="77">
        <v>2</v>
      </c>
      <c r="K884" s="92"/>
    </row>
    <row r="885" spans="1:11" ht="36" x14ac:dyDescent="0.15">
      <c r="A885" s="14" t="s">
        <v>1505</v>
      </c>
      <c r="B885" s="14" t="s">
        <v>3154</v>
      </c>
      <c r="C885" s="14" t="s">
        <v>3405</v>
      </c>
      <c r="D885" s="16">
        <v>45695</v>
      </c>
      <c r="E885" s="16">
        <v>45869</v>
      </c>
      <c r="F885" s="14" t="s">
        <v>3680</v>
      </c>
      <c r="G885" s="14" t="s">
        <v>3406</v>
      </c>
      <c r="H885" s="14" t="s">
        <v>3407</v>
      </c>
      <c r="I885" s="15">
        <v>975.3</v>
      </c>
      <c r="J885" s="77">
        <v>2</v>
      </c>
      <c r="K885" s="92"/>
    </row>
    <row r="886" spans="1:11" ht="13" x14ac:dyDescent="0.15">
      <c r="A886" s="14" t="s">
        <v>1505</v>
      </c>
      <c r="B886" s="14" t="s">
        <v>3154</v>
      </c>
      <c r="C886" s="14" t="s">
        <v>3408</v>
      </c>
      <c r="D886" s="16">
        <v>45721</v>
      </c>
      <c r="E886" s="16">
        <v>45869</v>
      </c>
      <c r="F886" s="14" t="s">
        <v>3409</v>
      </c>
      <c r="G886" s="14" t="s">
        <v>3406</v>
      </c>
      <c r="H886" s="14" t="s">
        <v>3407</v>
      </c>
      <c r="I886" s="15">
        <v>999</v>
      </c>
      <c r="J886" s="77">
        <v>2</v>
      </c>
      <c r="K886" s="92"/>
    </row>
    <row r="887" spans="1:11" ht="13" x14ac:dyDescent="0.15">
      <c r="A887" s="14" t="s">
        <v>1505</v>
      </c>
      <c r="B887" s="14" t="s">
        <v>3154</v>
      </c>
      <c r="C887" s="14" t="s">
        <v>3410</v>
      </c>
      <c r="D887" s="16">
        <v>45750</v>
      </c>
      <c r="E887" s="16">
        <v>45869</v>
      </c>
      <c r="F887" s="14" t="s">
        <v>3411</v>
      </c>
      <c r="G887" s="14" t="s">
        <v>3406</v>
      </c>
      <c r="H887" s="14" t="s">
        <v>3407</v>
      </c>
      <c r="I887" s="15">
        <v>348.7</v>
      </c>
      <c r="J887" s="77">
        <v>2</v>
      </c>
      <c r="K887" s="92"/>
    </row>
    <row r="888" spans="1:11" ht="24" x14ac:dyDescent="0.15">
      <c r="A888" s="14" t="s">
        <v>1505</v>
      </c>
      <c r="B888" s="14" t="s">
        <v>3154</v>
      </c>
      <c r="C888" s="14" t="s">
        <v>2259</v>
      </c>
      <c r="D888" s="16">
        <v>45753</v>
      </c>
      <c r="E888" s="16">
        <v>45862</v>
      </c>
      <c r="F888" s="14" t="s">
        <v>3412</v>
      </c>
      <c r="G888" s="14" t="s">
        <v>3413</v>
      </c>
      <c r="H888" s="14" t="s">
        <v>3414</v>
      </c>
      <c r="I888" s="15">
        <v>586</v>
      </c>
      <c r="J888" s="77">
        <v>2</v>
      </c>
      <c r="K888" s="92"/>
    </row>
    <row r="889" spans="1:11" ht="13" x14ac:dyDescent="0.15">
      <c r="A889" s="14" t="s">
        <v>1505</v>
      </c>
      <c r="B889" s="14" t="s">
        <v>3154</v>
      </c>
      <c r="C889" s="14" t="s">
        <v>3415</v>
      </c>
      <c r="D889" s="16">
        <v>45755</v>
      </c>
      <c r="E889" s="16">
        <v>45862</v>
      </c>
      <c r="F889" s="14" t="s">
        <v>3416</v>
      </c>
      <c r="G889" s="14" t="s">
        <v>3413</v>
      </c>
      <c r="H889" s="14" t="s">
        <v>3414</v>
      </c>
      <c r="I889" s="15">
        <v>137</v>
      </c>
      <c r="J889" s="77">
        <v>2</v>
      </c>
      <c r="K889" s="92"/>
    </row>
    <row r="890" spans="1:11" ht="24" x14ac:dyDescent="0.15">
      <c r="A890" s="14" t="s">
        <v>1505</v>
      </c>
      <c r="B890" s="14" t="s">
        <v>3154</v>
      </c>
      <c r="C890" s="14" t="s">
        <v>3417</v>
      </c>
      <c r="D890" s="16">
        <v>45799</v>
      </c>
      <c r="E890" s="16">
        <v>45862</v>
      </c>
      <c r="F890" s="14" t="s">
        <v>3418</v>
      </c>
      <c r="G890" s="14" t="s">
        <v>3419</v>
      </c>
      <c r="H890" s="14" t="s">
        <v>3420</v>
      </c>
      <c r="I890" s="15">
        <v>826</v>
      </c>
      <c r="J890" s="77">
        <v>2</v>
      </c>
      <c r="K890" s="92"/>
    </row>
    <row r="891" spans="1:11" ht="36" x14ac:dyDescent="0.15">
      <c r="A891" s="14" t="s">
        <v>1505</v>
      </c>
      <c r="B891" s="14" t="s">
        <v>3154</v>
      </c>
      <c r="C891" s="14" t="s">
        <v>3421</v>
      </c>
      <c r="D891" s="16">
        <v>45699</v>
      </c>
      <c r="E891" s="16">
        <v>45862</v>
      </c>
      <c r="F891" s="14" t="s">
        <v>3422</v>
      </c>
      <c r="G891" s="14" t="s">
        <v>3423</v>
      </c>
      <c r="H891" s="14" t="s">
        <v>3424</v>
      </c>
      <c r="I891" s="15">
        <v>450</v>
      </c>
      <c r="J891" s="77">
        <v>2</v>
      </c>
      <c r="K891" s="92"/>
    </row>
    <row r="892" spans="1:11" ht="13" x14ac:dyDescent="0.15">
      <c r="A892" s="14" t="s">
        <v>1505</v>
      </c>
      <c r="B892" s="14" t="s">
        <v>3154</v>
      </c>
      <c r="C892" s="14" t="s">
        <v>1827</v>
      </c>
      <c r="D892" s="16">
        <v>45702</v>
      </c>
      <c r="E892" s="16">
        <v>45862</v>
      </c>
      <c r="F892" s="14" t="s">
        <v>3425</v>
      </c>
      <c r="G892" s="14" t="s">
        <v>3423</v>
      </c>
      <c r="H892" s="14" t="s">
        <v>3424</v>
      </c>
      <c r="I892" s="15">
        <v>360</v>
      </c>
      <c r="J892" s="77">
        <v>2</v>
      </c>
      <c r="K892" s="92"/>
    </row>
    <row r="893" spans="1:11" ht="13" x14ac:dyDescent="0.15">
      <c r="A893" s="14" t="s">
        <v>1505</v>
      </c>
      <c r="B893" s="14" t="s">
        <v>3154</v>
      </c>
      <c r="C893" s="14" t="s">
        <v>3390</v>
      </c>
      <c r="D893" s="16">
        <v>45732</v>
      </c>
      <c r="E893" s="16">
        <v>45862</v>
      </c>
      <c r="F893" s="14" t="s">
        <v>3426</v>
      </c>
      <c r="G893" s="14" t="s">
        <v>3423</v>
      </c>
      <c r="H893" s="14" t="s">
        <v>3424</v>
      </c>
      <c r="I893" s="15">
        <v>481</v>
      </c>
      <c r="J893" s="77">
        <v>2</v>
      </c>
      <c r="K893" s="92"/>
    </row>
    <row r="894" spans="1:11" ht="24" x14ac:dyDescent="0.15">
      <c r="A894" s="14" t="s">
        <v>1505</v>
      </c>
      <c r="B894" s="14" t="s">
        <v>3154</v>
      </c>
      <c r="C894" s="14" t="s">
        <v>1880</v>
      </c>
      <c r="D894" s="16">
        <v>45826</v>
      </c>
      <c r="E894" s="16">
        <v>45862</v>
      </c>
      <c r="F894" s="14" t="s">
        <v>3427</v>
      </c>
      <c r="G894" s="14" t="s">
        <v>3428</v>
      </c>
      <c r="H894" s="14" t="s">
        <v>3429</v>
      </c>
      <c r="I894" s="15">
        <v>218</v>
      </c>
      <c r="J894" s="77">
        <v>2</v>
      </c>
      <c r="K894" s="92"/>
    </row>
    <row r="895" spans="1:11" ht="13" x14ac:dyDescent="0.15">
      <c r="A895" s="14" t="s">
        <v>1505</v>
      </c>
      <c r="B895" s="14" t="s">
        <v>3154</v>
      </c>
      <c r="C895" s="14" t="s">
        <v>1989</v>
      </c>
      <c r="D895" s="16">
        <v>45826</v>
      </c>
      <c r="E895" s="16">
        <v>45862</v>
      </c>
      <c r="F895" s="14" t="s">
        <v>3430</v>
      </c>
      <c r="G895" s="14" t="s">
        <v>3428</v>
      </c>
      <c r="H895" s="14" t="s">
        <v>3429</v>
      </c>
      <c r="I895" s="15">
        <v>316.8</v>
      </c>
      <c r="J895" s="77">
        <v>2</v>
      </c>
      <c r="K895" s="92"/>
    </row>
    <row r="896" spans="1:11" ht="13" x14ac:dyDescent="0.15">
      <c r="A896" s="14" t="s">
        <v>1505</v>
      </c>
      <c r="B896" s="14" t="s">
        <v>3154</v>
      </c>
      <c r="C896" s="14" t="s">
        <v>3431</v>
      </c>
      <c r="D896" s="16">
        <v>45826</v>
      </c>
      <c r="E896" s="16">
        <v>45862</v>
      </c>
      <c r="F896" s="14" t="s">
        <v>3432</v>
      </c>
      <c r="G896" s="14" t="s">
        <v>3428</v>
      </c>
      <c r="H896" s="14" t="s">
        <v>3429</v>
      </c>
      <c r="I896" s="15">
        <v>236.7</v>
      </c>
      <c r="J896" s="77">
        <v>2</v>
      </c>
      <c r="K896" s="92"/>
    </row>
    <row r="897" spans="1:11" ht="24" x14ac:dyDescent="0.15">
      <c r="A897" s="14" t="s">
        <v>1505</v>
      </c>
      <c r="B897" s="14" t="s">
        <v>3154</v>
      </c>
      <c r="C897" s="14" t="s">
        <v>1597</v>
      </c>
      <c r="D897" s="16">
        <v>45791</v>
      </c>
      <c r="E897" s="16">
        <v>45862</v>
      </c>
      <c r="F897" s="14" t="s">
        <v>3433</v>
      </c>
      <c r="G897" s="14" t="s">
        <v>3428</v>
      </c>
      <c r="H897" s="14" t="s">
        <v>3429</v>
      </c>
      <c r="I897" s="15">
        <v>157.5</v>
      </c>
      <c r="J897" s="77">
        <v>2</v>
      </c>
      <c r="K897" s="92"/>
    </row>
    <row r="898" spans="1:11" ht="24" x14ac:dyDescent="0.15">
      <c r="A898" s="14" t="s">
        <v>1505</v>
      </c>
      <c r="B898" s="14" t="s">
        <v>3154</v>
      </c>
      <c r="C898" s="14" t="s">
        <v>3434</v>
      </c>
      <c r="D898" s="16">
        <v>45775</v>
      </c>
      <c r="E898" s="16">
        <v>45862</v>
      </c>
      <c r="F898" s="14" t="s">
        <v>3435</v>
      </c>
      <c r="G898" s="14" t="s">
        <v>3436</v>
      </c>
      <c r="H898" s="14" t="s">
        <v>3437</v>
      </c>
      <c r="I898" s="15">
        <v>826</v>
      </c>
      <c r="J898" s="77">
        <v>2</v>
      </c>
      <c r="K898" s="92"/>
    </row>
    <row r="899" spans="1:11" ht="24" x14ac:dyDescent="0.15">
      <c r="A899" s="14" t="s">
        <v>1505</v>
      </c>
      <c r="B899" s="14" t="s">
        <v>3306</v>
      </c>
      <c r="C899" s="14" t="s">
        <v>3438</v>
      </c>
      <c r="D899" s="16">
        <v>45678</v>
      </c>
      <c r="E899" s="16">
        <v>45877</v>
      </c>
      <c r="F899" s="14" t="s">
        <v>3439</v>
      </c>
      <c r="G899" s="14" t="s">
        <v>3440</v>
      </c>
      <c r="H899" s="14" t="s">
        <v>3441</v>
      </c>
      <c r="I899" s="15">
        <v>310</v>
      </c>
      <c r="J899" s="77">
        <v>2</v>
      </c>
      <c r="K899" s="92"/>
    </row>
    <row r="900" spans="1:11" ht="24" x14ac:dyDescent="0.15">
      <c r="A900" s="14" t="s">
        <v>1505</v>
      </c>
      <c r="B900" s="14" t="s">
        <v>3154</v>
      </c>
      <c r="C900" s="14" t="s">
        <v>3442</v>
      </c>
      <c r="D900" s="16">
        <v>45750</v>
      </c>
      <c r="E900" s="16">
        <v>45869</v>
      </c>
      <c r="F900" s="14" t="s">
        <v>3443</v>
      </c>
      <c r="G900" s="14" t="s">
        <v>3444</v>
      </c>
      <c r="H900" s="14" t="s">
        <v>3445</v>
      </c>
      <c r="I900" s="15">
        <v>1084</v>
      </c>
      <c r="J900" s="77">
        <v>2</v>
      </c>
      <c r="K900" s="92"/>
    </row>
    <row r="901" spans="1:11" ht="36" x14ac:dyDescent="0.15">
      <c r="A901" s="14" t="s">
        <v>1505</v>
      </c>
      <c r="B901" s="14" t="s">
        <v>3154</v>
      </c>
      <c r="C901" s="14" t="s">
        <v>2223</v>
      </c>
      <c r="D901" s="16">
        <v>45693</v>
      </c>
      <c r="E901" s="16">
        <v>45869</v>
      </c>
      <c r="F901" s="14" t="s">
        <v>3446</v>
      </c>
      <c r="G901" s="14" t="s">
        <v>3447</v>
      </c>
      <c r="H901" s="14" t="s">
        <v>3448</v>
      </c>
      <c r="I901" s="15">
        <v>82.23</v>
      </c>
      <c r="J901" s="77">
        <v>2</v>
      </c>
      <c r="K901" s="92"/>
    </row>
    <row r="902" spans="1:11" ht="24" x14ac:dyDescent="0.15">
      <c r="A902" s="14" t="s">
        <v>1505</v>
      </c>
      <c r="B902" s="14" t="s">
        <v>3154</v>
      </c>
      <c r="C902" s="14" t="s">
        <v>3725</v>
      </c>
      <c r="D902" s="16">
        <v>45846</v>
      </c>
      <c r="E902" s="16"/>
      <c r="F902" s="14" t="s">
        <v>3451</v>
      </c>
      <c r="G902" s="14"/>
      <c r="H902" s="14" t="s">
        <v>3459</v>
      </c>
      <c r="I902" s="15">
        <v>1360</v>
      </c>
      <c r="J902" s="77">
        <v>3</v>
      </c>
      <c r="K902" s="92"/>
    </row>
    <row r="903" spans="1:11" ht="24" x14ac:dyDescent="0.15">
      <c r="A903" s="14" t="s">
        <v>1505</v>
      </c>
      <c r="B903" s="14" t="s">
        <v>3154</v>
      </c>
      <c r="C903" s="14" t="s">
        <v>3711</v>
      </c>
      <c r="D903" s="16">
        <v>45846</v>
      </c>
      <c r="E903" s="16"/>
      <c r="F903" s="14" t="s">
        <v>3451</v>
      </c>
      <c r="G903" s="14"/>
      <c r="H903" s="14" t="s">
        <v>3453</v>
      </c>
      <c r="I903" s="15">
        <v>1393.87</v>
      </c>
      <c r="J903" s="77">
        <v>3</v>
      </c>
      <c r="K903" s="92"/>
    </row>
    <row r="904" spans="1:11" ht="24" x14ac:dyDescent="0.15">
      <c r="A904" s="14" t="s">
        <v>1505</v>
      </c>
      <c r="B904" s="14" t="s">
        <v>3154</v>
      </c>
      <c r="C904" s="14" t="s">
        <v>3713</v>
      </c>
      <c r="D904" s="16">
        <v>45846</v>
      </c>
      <c r="E904" s="16"/>
      <c r="F904" s="14" t="s">
        <v>3451</v>
      </c>
      <c r="G904" s="14"/>
      <c r="H904" s="14" t="s">
        <v>3457</v>
      </c>
      <c r="I904" s="15">
        <v>1700</v>
      </c>
      <c r="J904" s="77">
        <v>3</v>
      </c>
      <c r="K904" s="92"/>
    </row>
    <row r="905" spans="1:11" ht="24" x14ac:dyDescent="0.15">
      <c r="A905" s="14" t="s">
        <v>1505</v>
      </c>
      <c r="B905" s="14" t="s">
        <v>3154</v>
      </c>
      <c r="C905" s="14" t="s">
        <v>3710</v>
      </c>
      <c r="D905" s="16">
        <v>45846</v>
      </c>
      <c r="E905" s="16"/>
      <c r="F905" s="14" t="s">
        <v>3451</v>
      </c>
      <c r="G905" s="14"/>
      <c r="H905" s="14" t="s">
        <v>3454</v>
      </c>
      <c r="I905" s="15">
        <v>1966</v>
      </c>
      <c r="J905" s="77">
        <v>3</v>
      </c>
      <c r="K905" s="92"/>
    </row>
    <row r="906" spans="1:11" ht="24" x14ac:dyDescent="0.15">
      <c r="A906" s="14" t="s">
        <v>1505</v>
      </c>
      <c r="B906" s="14" t="s">
        <v>3154</v>
      </c>
      <c r="C906" s="14" t="s">
        <v>3716</v>
      </c>
      <c r="D906" s="16">
        <v>45846</v>
      </c>
      <c r="E906" s="16"/>
      <c r="F906" s="14" t="s">
        <v>3451</v>
      </c>
      <c r="G906" s="14"/>
      <c r="H906" s="14" t="s">
        <v>3461</v>
      </c>
      <c r="I906" s="15">
        <v>680</v>
      </c>
      <c r="J906" s="77">
        <v>3</v>
      </c>
      <c r="K906" s="92"/>
    </row>
    <row r="907" spans="1:11" ht="24" x14ac:dyDescent="0.15">
      <c r="A907" s="14" t="s">
        <v>1505</v>
      </c>
      <c r="B907" s="14" t="s">
        <v>3154</v>
      </c>
      <c r="C907" s="14" t="s">
        <v>3715</v>
      </c>
      <c r="D907" s="16">
        <v>45846</v>
      </c>
      <c r="E907" s="16"/>
      <c r="F907" s="14" t="s">
        <v>3451</v>
      </c>
      <c r="G907" s="14"/>
      <c r="H907" s="14" t="s">
        <v>3462</v>
      </c>
      <c r="I907" s="15">
        <v>841.5</v>
      </c>
      <c r="J907" s="77">
        <v>3</v>
      </c>
      <c r="K907" s="92"/>
    </row>
    <row r="908" spans="1:11" ht="24" x14ac:dyDescent="0.15">
      <c r="A908" s="14" t="s">
        <v>1505</v>
      </c>
      <c r="B908" s="14" t="s">
        <v>3154</v>
      </c>
      <c r="C908" s="14" t="s">
        <v>3714</v>
      </c>
      <c r="D908" s="16">
        <v>45846</v>
      </c>
      <c r="E908" s="16"/>
      <c r="F908" s="14" t="s">
        <v>3451</v>
      </c>
      <c r="G908" s="14"/>
      <c r="H908" s="14" t="s">
        <v>3456</v>
      </c>
      <c r="I908" s="15">
        <v>1075.0999999999999</v>
      </c>
      <c r="J908" s="77">
        <v>3</v>
      </c>
      <c r="K908" s="92"/>
    </row>
    <row r="909" spans="1:11" ht="24" x14ac:dyDescent="0.15">
      <c r="A909" s="14" t="s">
        <v>1505</v>
      </c>
      <c r="B909" s="14" t="s">
        <v>3154</v>
      </c>
      <c r="C909" s="14" t="s">
        <v>3714</v>
      </c>
      <c r="D909" s="16">
        <v>45846</v>
      </c>
      <c r="E909" s="16"/>
      <c r="F909" s="14" t="s">
        <v>3451</v>
      </c>
      <c r="G909" s="14"/>
      <c r="H909" s="14" t="s">
        <v>3466</v>
      </c>
      <c r="I909" s="15">
        <v>680</v>
      </c>
      <c r="J909" s="77">
        <v>3</v>
      </c>
      <c r="K909" s="92"/>
    </row>
    <row r="910" spans="1:11" ht="24" x14ac:dyDescent="0.15">
      <c r="A910" s="14" t="s">
        <v>1505</v>
      </c>
      <c r="B910" s="14" t="s">
        <v>3154</v>
      </c>
      <c r="C910" s="14" t="s">
        <v>3717</v>
      </c>
      <c r="D910" s="16">
        <v>45846</v>
      </c>
      <c r="E910" s="16"/>
      <c r="F910" s="14" t="s">
        <v>3451</v>
      </c>
      <c r="G910" s="14"/>
      <c r="H910" s="14" t="s">
        <v>3468</v>
      </c>
      <c r="I910" s="15">
        <v>1020</v>
      </c>
      <c r="J910" s="77">
        <v>3</v>
      </c>
      <c r="K910" s="92"/>
    </row>
    <row r="911" spans="1:11" ht="24" x14ac:dyDescent="0.15">
      <c r="A911" s="14" t="s">
        <v>1505</v>
      </c>
      <c r="B911" s="14" t="s">
        <v>3154</v>
      </c>
      <c r="C911" s="14" t="s">
        <v>3718</v>
      </c>
      <c r="D911" s="16">
        <v>45846</v>
      </c>
      <c r="E911" s="16"/>
      <c r="F911" s="14" t="s">
        <v>3451</v>
      </c>
      <c r="G911" s="14"/>
      <c r="H911" s="14" t="s">
        <v>3460</v>
      </c>
      <c r="I911" s="15">
        <v>1020</v>
      </c>
      <c r="J911" s="77">
        <v>3</v>
      </c>
      <c r="K911" s="92"/>
    </row>
    <row r="912" spans="1:11" ht="24" x14ac:dyDescent="0.15">
      <c r="A912" s="14" t="s">
        <v>1505</v>
      </c>
      <c r="B912" s="14" t="s">
        <v>3154</v>
      </c>
      <c r="C912" s="14" t="s">
        <v>3719</v>
      </c>
      <c r="D912" s="16">
        <v>45846</v>
      </c>
      <c r="E912" s="16"/>
      <c r="F912" s="14" t="s">
        <v>3451</v>
      </c>
      <c r="G912" s="14"/>
      <c r="H912" s="14" t="s">
        <v>3458</v>
      </c>
      <c r="I912" s="15">
        <v>860.5</v>
      </c>
      <c r="J912" s="77">
        <v>3</v>
      </c>
      <c r="K912" s="92"/>
    </row>
    <row r="913" spans="1:11" ht="24" x14ac:dyDescent="0.15">
      <c r="A913" s="14" t="s">
        <v>1505</v>
      </c>
      <c r="B913" s="14" t="s">
        <v>3154</v>
      </c>
      <c r="C913" s="14" t="s">
        <v>3723</v>
      </c>
      <c r="D913" s="16">
        <v>45846</v>
      </c>
      <c r="E913" s="16"/>
      <c r="F913" s="14" t="s">
        <v>3451</v>
      </c>
      <c r="G913" s="14"/>
      <c r="H913" s="14" t="s">
        <v>3463</v>
      </c>
      <c r="I913" s="15">
        <v>697.48</v>
      </c>
      <c r="J913" s="77">
        <v>3</v>
      </c>
      <c r="K913" s="92"/>
    </row>
    <row r="914" spans="1:11" ht="24" x14ac:dyDescent="0.15">
      <c r="A914" s="14" t="s">
        <v>1505</v>
      </c>
      <c r="B914" s="14" t="s">
        <v>3154</v>
      </c>
      <c r="C914" s="14" t="s">
        <v>3720</v>
      </c>
      <c r="D914" s="16">
        <v>45854</v>
      </c>
      <c r="E914" s="16"/>
      <c r="F914" s="14" t="s">
        <v>3451</v>
      </c>
      <c r="G914" s="14"/>
      <c r="H914" s="14" t="s">
        <v>3465</v>
      </c>
      <c r="I914" s="15">
        <v>680</v>
      </c>
      <c r="J914" s="77">
        <v>3</v>
      </c>
      <c r="K914" s="92"/>
    </row>
    <row r="915" spans="1:11" ht="24" x14ac:dyDescent="0.15">
      <c r="A915" s="14" t="s">
        <v>1505</v>
      </c>
      <c r="B915" s="14" t="s">
        <v>3154</v>
      </c>
      <c r="C915" s="14" t="s">
        <v>3721</v>
      </c>
      <c r="D915" s="16">
        <v>45854</v>
      </c>
      <c r="E915" s="16"/>
      <c r="F915" s="14" t="s">
        <v>3451</v>
      </c>
      <c r="G915" s="14"/>
      <c r="H915" s="14" t="s">
        <v>3467</v>
      </c>
      <c r="I915" s="15">
        <v>1040.93</v>
      </c>
      <c r="J915" s="77">
        <v>3</v>
      </c>
      <c r="K915" s="92"/>
    </row>
    <row r="916" spans="1:11" ht="24" x14ac:dyDescent="0.15">
      <c r="A916" s="14" t="s">
        <v>1505</v>
      </c>
      <c r="B916" s="14" t="s">
        <v>3154</v>
      </c>
      <c r="C916" s="14" t="s">
        <v>3722</v>
      </c>
      <c r="D916" s="16">
        <v>45846</v>
      </c>
      <c r="E916" s="16"/>
      <c r="F916" s="14" t="s">
        <v>3451</v>
      </c>
      <c r="G916" s="14"/>
      <c r="H916" s="14" t="s">
        <v>3464</v>
      </c>
      <c r="I916" s="15">
        <v>785.64</v>
      </c>
      <c r="J916" s="77">
        <v>3</v>
      </c>
      <c r="K916" s="92"/>
    </row>
    <row r="917" spans="1:11" ht="24" x14ac:dyDescent="0.15">
      <c r="A917" s="14" t="s">
        <v>1505</v>
      </c>
      <c r="B917" s="14" t="s">
        <v>3154</v>
      </c>
      <c r="C917" s="14" t="s">
        <v>3715</v>
      </c>
      <c r="D917" s="16">
        <v>45846</v>
      </c>
      <c r="E917" s="16"/>
      <c r="F917" s="14" t="s">
        <v>3451</v>
      </c>
      <c r="G917" s="14"/>
      <c r="H917" s="14" t="s">
        <v>3469</v>
      </c>
      <c r="I917" s="15">
        <v>182.6</v>
      </c>
      <c r="J917" s="77">
        <v>3</v>
      </c>
      <c r="K917" s="92"/>
    </row>
    <row r="918" spans="1:11" ht="24" x14ac:dyDescent="0.15">
      <c r="A918" s="14" t="s">
        <v>1505</v>
      </c>
      <c r="B918" s="14" t="s">
        <v>3154</v>
      </c>
      <c r="C918" s="14" t="s">
        <v>3712</v>
      </c>
      <c r="D918" s="16">
        <v>45854</v>
      </c>
      <c r="E918" s="16"/>
      <c r="F918" s="14" t="s">
        <v>3451</v>
      </c>
      <c r="G918" s="14"/>
      <c r="H918" s="14" t="s">
        <v>3455</v>
      </c>
      <c r="I918" s="15">
        <v>110.96</v>
      </c>
      <c r="J918" s="77">
        <v>3</v>
      </c>
      <c r="K918" s="92"/>
    </row>
    <row r="919" spans="1:11" ht="24" x14ac:dyDescent="0.15">
      <c r="A919" s="14" t="s">
        <v>1505</v>
      </c>
      <c r="B919" s="14" t="s">
        <v>3154</v>
      </c>
      <c r="C919" s="14" t="s">
        <v>3724</v>
      </c>
      <c r="D919" s="16">
        <v>45854</v>
      </c>
      <c r="E919" s="16"/>
      <c r="F919" s="14" t="s">
        <v>3451</v>
      </c>
      <c r="G919" s="14"/>
      <c r="H919" s="14" t="s">
        <v>3452</v>
      </c>
      <c r="I919" s="15">
        <v>919.97</v>
      </c>
      <c r="J919" s="77">
        <v>3</v>
      </c>
      <c r="K919" s="92"/>
    </row>
    <row r="920" spans="1:11" ht="24" x14ac:dyDescent="0.15">
      <c r="A920" s="14" t="s">
        <v>1505</v>
      </c>
      <c r="B920" s="14" t="s">
        <v>3154</v>
      </c>
      <c r="C920" s="14" t="s">
        <v>3726</v>
      </c>
      <c r="D920" s="16">
        <v>45846</v>
      </c>
      <c r="E920" s="16"/>
      <c r="F920" s="14" t="s">
        <v>3470</v>
      </c>
      <c r="G920" s="14"/>
      <c r="H920" s="14" t="s">
        <v>3471</v>
      </c>
      <c r="I920" s="15">
        <v>1530</v>
      </c>
      <c r="J920" s="77">
        <v>3</v>
      </c>
      <c r="K920" s="92"/>
    </row>
    <row r="921" spans="1:11" ht="24" x14ac:dyDescent="0.15">
      <c r="A921" s="14" t="s">
        <v>1505</v>
      </c>
      <c r="B921" s="14" t="s">
        <v>3154</v>
      </c>
      <c r="C921" s="14" t="s">
        <v>3727</v>
      </c>
      <c r="D921" s="16">
        <v>45846</v>
      </c>
      <c r="E921" s="16"/>
      <c r="F921" s="14" t="s">
        <v>3470</v>
      </c>
      <c r="G921" s="14"/>
      <c r="H921" s="14" t="s">
        <v>3472</v>
      </c>
      <c r="I921" s="15">
        <v>2044.37</v>
      </c>
      <c r="J921" s="77">
        <v>3</v>
      </c>
      <c r="K921" s="92"/>
    </row>
    <row r="922" spans="1:11" ht="24" x14ac:dyDescent="0.15">
      <c r="A922" s="14" t="s">
        <v>1505</v>
      </c>
      <c r="B922" s="14" t="s">
        <v>3154</v>
      </c>
      <c r="C922" s="14" t="s">
        <v>3728</v>
      </c>
      <c r="D922" s="16">
        <v>45846</v>
      </c>
      <c r="E922" s="16"/>
      <c r="F922" s="14" t="s">
        <v>3470</v>
      </c>
      <c r="G922" s="14"/>
      <c r="H922" s="14" t="s">
        <v>3473</v>
      </c>
      <c r="I922" s="15">
        <v>1218.74</v>
      </c>
      <c r="J922" s="77">
        <v>3</v>
      </c>
      <c r="K922" s="92"/>
    </row>
    <row r="923" spans="1:11" ht="24" x14ac:dyDescent="0.15">
      <c r="A923" s="14" t="s">
        <v>1505</v>
      </c>
      <c r="B923" s="14" t="s">
        <v>3154</v>
      </c>
      <c r="C923" s="14" t="s">
        <v>3729</v>
      </c>
      <c r="D923" s="16">
        <v>45846</v>
      </c>
      <c r="E923" s="16"/>
      <c r="F923" s="14" t="s">
        <v>3470</v>
      </c>
      <c r="G923" s="14"/>
      <c r="H923" s="14" t="s">
        <v>3474</v>
      </c>
      <c r="I923" s="15">
        <v>2040</v>
      </c>
      <c r="J923" s="77">
        <v>3</v>
      </c>
      <c r="K923" s="92"/>
    </row>
    <row r="924" spans="1:11" ht="24" x14ac:dyDescent="0.15">
      <c r="A924" s="14" t="s">
        <v>1505</v>
      </c>
      <c r="B924" s="14" t="s">
        <v>3154</v>
      </c>
      <c r="C924" s="14" t="s">
        <v>3730</v>
      </c>
      <c r="D924" s="16">
        <v>45854</v>
      </c>
      <c r="E924" s="16"/>
      <c r="F924" s="14" t="s">
        <v>3470</v>
      </c>
      <c r="G924" s="14"/>
      <c r="H924" s="14" t="s">
        <v>3475</v>
      </c>
      <c r="I924" s="15">
        <v>1574.84</v>
      </c>
      <c r="J924" s="77">
        <v>3</v>
      </c>
      <c r="K924" s="92"/>
    </row>
    <row r="925" spans="1:11" ht="24" x14ac:dyDescent="0.15">
      <c r="A925" s="14" t="s">
        <v>1505</v>
      </c>
      <c r="B925" s="14" t="s">
        <v>3154</v>
      </c>
      <c r="C925" s="14" t="s">
        <v>3731</v>
      </c>
      <c r="D925" s="16">
        <v>45854</v>
      </c>
      <c r="E925" s="16"/>
      <c r="F925" s="14" t="s">
        <v>3470</v>
      </c>
      <c r="G925" s="14"/>
      <c r="H925" s="14" t="s">
        <v>3476</v>
      </c>
      <c r="I925" s="15">
        <v>1530</v>
      </c>
      <c r="J925" s="77">
        <v>3</v>
      </c>
      <c r="K925" s="92"/>
    </row>
    <row r="926" spans="1:11" ht="24" x14ac:dyDescent="0.15">
      <c r="A926" s="14" t="s">
        <v>1505</v>
      </c>
      <c r="B926" s="14" t="s">
        <v>3154</v>
      </c>
      <c r="C926" s="14" t="s">
        <v>3732</v>
      </c>
      <c r="D926" s="16">
        <v>45846</v>
      </c>
      <c r="E926" s="16"/>
      <c r="F926" s="14" t="s">
        <v>3470</v>
      </c>
      <c r="G926" s="14"/>
      <c r="H926" s="14" t="s">
        <v>3477</v>
      </c>
      <c r="I926" s="15">
        <v>1987.6</v>
      </c>
      <c r="J926" s="77">
        <v>3</v>
      </c>
      <c r="K926" s="92"/>
    </row>
    <row r="927" spans="1:11" ht="24" x14ac:dyDescent="0.15">
      <c r="A927" s="14" t="s">
        <v>1505</v>
      </c>
      <c r="B927" s="14" t="s">
        <v>3154</v>
      </c>
      <c r="C927" s="14" t="s">
        <v>3733</v>
      </c>
      <c r="D927" s="16">
        <v>45846</v>
      </c>
      <c r="E927" s="16"/>
      <c r="F927" s="14" t="s">
        <v>3470</v>
      </c>
      <c r="G927" s="14"/>
      <c r="H927" s="14" t="s">
        <v>3478</v>
      </c>
      <c r="I927" s="15">
        <v>1020</v>
      </c>
      <c r="J927" s="77">
        <v>3</v>
      </c>
      <c r="K927" s="92"/>
    </row>
    <row r="928" spans="1:11" ht="24" x14ac:dyDescent="0.15">
      <c r="A928" s="14" t="s">
        <v>1505</v>
      </c>
      <c r="B928" s="14" t="s">
        <v>3154</v>
      </c>
      <c r="C928" s="14" t="s">
        <v>3734</v>
      </c>
      <c r="D928" s="16">
        <v>45846</v>
      </c>
      <c r="E928" s="16"/>
      <c r="F928" s="14" t="s">
        <v>3470</v>
      </c>
      <c r="G928" s="14"/>
      <c r="H928" s="14" t="s">
        <v>3479</v>
      </c>
      <c r="I928" s="15">
        <v>2040</v>
      </c>
      <c r="J928" s="77">
        <v>3</v>
      </c>
      <c r="K928" s="92"/>
    </row>
    <row r="929" spans="1:11" ht="24" x14ac:dyDescent="0.15">
      <c r="A929" s="14" t="s">
        <v>1505</v>
      </c>
      <c r="B929" s="14" t="s">
        <v>3154</v>
      </c>
      <c r="C929" s="14" t="s">
        <v>3735</v>
      </c>
      <c r="D929" s="16">
        <v>45846</v>
      </c>
      <c r="E929" s="16"/>
      <c r="F929" s="14" t="s">
        <v>3470</v>
      </c>
      <c r="G929" s="14"/>
      <c r="H929" s="14" t="s">
        <v>3480</v>
      </c>
      <c r="I929" s="15">
        <v>1238.1199999999999</v>
      </c>
      <c r="J929" s="77">
        <v>3</v>
      </c>
      <c r="K929" s="92"/>
    </row>
    <row r="930" spans="1:11" ht="24" x14ac:dyDescent="0.15">
      <c r="A930" s="14" t="s">
        <v>1505</v>
      </c>
      <c r="B930" s="14" t="s">
        <v>3154</v>
      </c>
      <c r="C930" s="14" t="s">
        <v>3736</v>
      </c>
      <c r="D930" s="16">
        <v>45854</v>
      </c>
      <c r="E930" s="16"/>
      <c r="F930" s="14" t="s">
        <v>3470</v>
      </c>
      <c r="G930" s="14"/>
      <c r="H930" s="14" t="s">
        <v>3481</v>
      </c>
      <c r="I930" s="15">
        <v>1534.37</v>
      </c>
      <c r="J930" s="77">
        <v>3</v>
      </c>
      <c r="K930" s="92"/>
    </row>
    <row r="931" spans="1:11" ht="24" x14ac:dyDescent="0.15">
      <c r="A931" s="14" t="s">
        <v>1505</v>
      </c>
      <c r="B931" s="14" t="s">
        <v>3154</v>
      </c>
      <c r="C931" s="14" t="s">
        <v>3737</v>
      </c>
      <c r="D931" s="16">
        <v>45854</v>
      </c>
      <c r="E931" s="16"/>
      <c r="F931" s="14" t="s">
        <v>3470</v>
      </c>
      <c r="G931" s="14"/>
      <c r="H931" s="14" t="s">
        <v>3482</v>
      </c>
      <c r="I931" s="15">
        <v>1101.07</v>
      </c>
      <c r="J931" s="77">
        <v>3</v>
      </c>
      <c r="K931" s="92"/>
    </row>
    <row r="932" spans="1:11" ht="24" x14ac:dyDescent="0.15">
      <c r="A932" s="14" t="s">
        <v>1505</v>
      </c>
      <c r="B932" s="14" t="s">
        <v>3154</v>
      </c>
      <c r="C932" s="14" t="s">
        <v>3739</v>
      </c>
      <c r="D932" s="16">
        <v>45846</v>
      </c>
      <c r="E932" s="16"/>
      <c r="F932" s="14" t="s">
        <v>3470</v>
      </c>
      <c r="G932" s="14"/>
      <c r="H932" s="14" t="s">
        <v>3483</v>
      </c>
      <c r="I932" s="15">
        <v>1064.8399999999999</v>
      </c>
      <c r="J932" s="77">
        <v>3</v>
      </c>
      <c r="K932" s="92"/>
    </row>
    <row r="933" spans="1:11" ht="24" x14ac:dyDescent="0.15">
      <c r="A933" s="14" t="s">
        <v>1505</v>
      </c>
      <c r="B933" s="14" t="s">
        <v>3154</v>
      </c>
      <c r="C933" s="14" t="s">
        <v>3738</v>
      </c>
      <c r="D933" s="16">
        <v>45846</v>
      </c>
      <c r="E933" s="16"/>
      <c r="F933" s="14" t="s">
        <v>3470</v>
      </c>
      <c r="G933" s="14"/>
      <c r="H933" s="14" t="s">
        <v>3484</v>
      </c>
      <c r="I933" s="15">
        <v>2394.92</v>
      </c>
      <c r="J933" s="77">
        <v>3</v>
      </c>
      <c r="K933" s="92"/>
    </row>
    <row r="934" spans="1:11" ht="24" x14ac:dyDescent="0.15">
      <c r="A934" s="14" t="s">
        <v>1505</v>
      </c>
      <c r="B934" s="14" t="s">
        <v>3154</v>
      </c>
      <c r="C934" s="14" t="s">
        <v>3740</v>
      </c>
      <c r="D934" s="16">
        <v>45846</v>
      </c>
      <c r="E934" s="16"/>
      <c r="F934" s="14" t="s">
        <v>3470</v>
      </c>
      <c r="G934" s="14"/>
      <c r="H934" s="14" t="s">
        <v>3485</v>
      </c>
      <c r="I934" s="15">
        <v>1530</v>
      </c>
      <c r="J934" s="77">
        <v>3</v>
      </c>
      <c r="K934" s="92"/>
    </row>
    <row r="935" spans="1:11" ht="24" x14ac:dyDescent="0.15">
      <c r="A935" s="14" t="s">
        <v>1505</v>
      </c>
      <c r="B935" s="14" t="s">
        <v>3154</v>
      </c>
      <c r="C935" s="14" t="s">
        <v>3741</v>
      </c>
      <c r="D935" s="16">
        <v>45846</v>
      </c>
      <c r="E935" s="16"/>
      <c r="F935" s="14" t="s">
        <v>3470</v>
      </c>
      <c r="G935" s="14"/>
      <c r="H935" s="14" t="s">
        <v>3486</v>
      </c>
      <c r="I935" s="15">
        <v>1568.95</v>
      </c>
      <c r="J935" s="77">
        <v>3</v>
      </c>
      <c r="K935" s="92"/>
    </row>
    <row r="936" spans="1:11" ht="24" x14ac:dyDescent="0.15">
      <c r="A936" s="14" t="s">
        <v>1505</v>
      </c>
      <c r="B936" s="14" t="s">
        <v>3154</v>
      </c>
      <c r="C936" s="14" t="s">
        <v>3742</v>
      </c>
      <c r="D936" s="16">
        <v>45854</v>
      </c>
      <c r="E936" s="16"/>
      <c r="F936" s="14" t="s">
        <v>3470</v>
      </c>
      <c r="G936" s="14"/>
      <c r="H936" s="14" t="s">
        <v>3487</v>
      </c>
      <c r="I936" s="15">
        <v>670</v>
      </c>
      <c r="J936" s="77">
        <v>3</v>
      </c>
      <c r="K936" s="92"/>
    </row>
    <row r="937" spans="1:11" ht="13" x14ac:dyDescent="0.15">
      <c r="A937" s="14" t="s">
        <v>1505</v>
      </c>
      <c r="B937" s="14" t="s">
        <v>3154</v>
      </c>
      <c r="C937" s="14" t="s">
        <v>3743</v>
      </c>
      <c r="D937" s="16">
        <v>45867</v>
      </c>
      <c r="E937" s="16"/>
      <c r="F937" s="14" t="s">
        <v>3488</v>
      </c>
      <c r="G937" s="14"/>
      <c r="H937" s="14" t="s">
        <v>3489</v>
      </c>
      <c r="I937" s="15">
        <v>500</v>
      </c>
      <c r="J937" s="77">
        <v>3</v>
      </c>
      <c r="K937" s="92"/>
    </row>
    <row r="938" spans="1:11" ht="24" x14ac:dyDescent="0.15">
      <c r="A938" s="14" t="s">
        <v>1505</v>
      </c>
      <c r="B938" s="14" t="s">
        <v>3154</v>
      </c>
      <c r="C938" s="14" t="s">
        <v>1827</v>
      </c>
      <c r="D938" s="16">
        <v>45846</v>
      </c>
      <c r="E938" s="16"/>
      <c r="F938" s="14" t="s">
        <v>3490</v>
      </c>
      <c r="G938" s="14"/>
      <c r="H938" s="14" t="s">
        <v>3491</v>
      </c>
      <c r="I938" s="15">
        <v>2400</v>
      </c>
      <c r="J938" s="77">
        <v>3</v>
      </c>
      <c r="K938" s="92"/>
    </row>
    <row r="939" spans="1:11" ht="24" x14ac:dyDescent="0.15">
      <c r="A939" s="14" t="s">
        <v>1505</v>
      </c>
      <c r="B939" s="14" t="s">
        <v>3154</v>
      </c>
      <c r="C939" s="14" t="s">
        <v>1827</v>
      </c>
      <c r="D939" s="16">
        <v>45846</v>
      </c>
      <c r="E939" s="16"/>
      <c r="F939" s="14" t="s">
        <v>3492</v>
      </c>
      <c r="G939" s="14"/>
      <c r="H939" s="14" t="s">
        <v>3493</v>
      </c>
      <c r="I939" s="15">
        <v>1680</v>
      </c>
      <c r="J939" s="77">
        <v>3</v>
      </c>
      <c r="K939" s="92"/>
    </row>
    <row r="940" spans="1:11" ht="24" x14ac:dyDescent="0.15">
      <c r="A940" s="14" t="s">
        <v>1505</v>
      </c>
      <c r="B940" s="14" t="s">
        <v>3154</v>
      </c>
      <c r="C940" s="14" t="s">
        <v>1809</v>
      </c>
      <c r="D940" s="16">
        <v>45854</v>
      </c>
      <c r="E940" s="16"/>
      <c r="F940" s="14" t="s">
        <v>3494</v>
      </c>
      <c r="G940" s="14"/>
      <c r="H940" s="14" t="s">
        <v>3495</v>
      </c>
      <c r="I940" s="15">
        <v>2300</v>
      </c>
      <c r="J940" s="77">
        <v>3</v>
      </c>
      <c r="K940" s="92"/>
    </row>
    <row r="941" spans="1:11" ht="24" x14ac:dyDescent="0.15">
      <c r="A941" s="14" t="s">
        <v>1505</v>
      </c>
      <c r="B941" s="14" t="s">
        <v>3154</v>
      </c>
      <c r="C941" s="14" t="s">
        <v>1827</v>
      </c>
      <c r="D941" s="16">
        <v>45846</v>
      </c>
      <c r="E941" s="16"/>
      <c r="F941" s="14" t="s">
        <v>3496</v>
      </c>
      <c r="G941" s="14"/>
      <c r="H941" s="14" t="s">
        <v>3495</v>
      </c>
      <c r="I941" s="15">
        <v>1400</v>
      </c>
      <c r="J941" s="77">
        <v>3</v>
      </c>
      <c r="K941" s="92"/>
    </row>
    <row r="942" spans="1:11" ht="24" x14ac:dyDescent="0.15">
      <c r="A942" s="14" t="s">
        <v>1505</v>
      </c>
      <c r="B942" s="14" t="s">
        <v>3154</v>
      </c>
      <c r="C942" s="14" t="s">
        <v>1809</v>
      </c>
      <c r="D942" s="16">
        <v>45855</v>
      </c>
      <c r="E942" s="16"/>
      <c r="F942" s="14" t="s">
        <v>3497</v>
      </c>
      <c r="G942" s="14"/>
      <c r="H942" s="14" t="s">
        <v>3501</v>
      </c>
      <c r="I942" s="15">
        <v>1800</v>
      </c>
      <c r="J942" s="77">
        <v>3</v>
      </c>
      <c r="K942" s="92"/>
    </row>
    <row r="943" spans="1:11" ht="24" x14ac:dyDescent="0.15">
      <c r="A943" s="14" t="s">
        <v>1505</v>
      </c>
      <c r="B943" s="14" t="s">
        <v>3154</v>
      </c>
      <c r="C943" s="14" t="s">
        <v>1809</v>
      </c>
      <c r="D943" s="16">
        <v>45869</v>
      </c>
      <c r="E943" s="16"/>
      <c r="F943" s="14" t="s">
        <v>3498</v>
      </c>
      <c r="G943" s="14"/>
      <c r="H943" s="14" t="s">
        <v>3499</v>
      </c>
      <c r="I943" s="15">
        <v>1200</v>
      </c>
      <c r="J943" s="77">
        <v>3</v>
      </c>
      <c r="K943" s="92"/>
    </row>
    <row r="944" spans="1:11" ht="24" x14ac:dyDescent="0.15">
      <c r="A944" s="14" t="s">
        <v>1505</v>
      </c>
      <c r="B944" s="14" t="s">
        <v>3154</v>
      </c>
      <c r="C944" s="14" t="s">
        <v>1827</v>
      </c>
      <c r="D944" s="16">
        <v>45846</v>
      </c>
      <c r="E944" s="16"/>
      <c r="F944" s="14" t="s">
        <v>3500</v>
      </c>
      <c r="G944" s="14"/>
      <c r="H944" s="14" t="s">
        <v>3499</v>
      </c>
      <c r="I944" s="15">
        <v>600</v>
      </c>
      <c r="J944" s="77">
        <v>3</v>
      </c>
      <c r="K944" s="92"/>
    </row>
    <row r="945" spans="1:11" ht="24" x14ac:dyDescent="0.15">
      <c r="A945" s="14" t="s">
        <v>1505</v>
      </c>
      <c r="B945" s="14" t="s">
        <v>3154</v>
      </c>
      <c r="C945" s="14" t="s">
        <v>1669</v>
      </c>
      <c r="D945" s="16">
        <v>45854</v>
      </c>
      <c r="E945" s="16"/>
      <c r="F945" s="14" t="s">
        <v>3503</v>
      </c>
      <c r="G945" s="14"/>
      <c r="H945" s="14" t="s">
        <v>3502</v>
      </c>
      <c r="I945" s="15">
        <v>1800</v>
      </c>
      <c r="J945" s="77">
        <v>3</v>
      </c>
      <c r="K945" s="92"/>
    </row>
    <row r="946" spans="1:11" ht="24" x14ac:dyDescent="0.15">
      <c r="A946" s="14" t="s">
        <v>1505</v>
      </c>
      <c r="B946" s="14" t="s">
        <v>3154</v>
      </c>
      <c r="C946" s="14" t="s">
        <v>1827</v>
      </c>
      <c r="D946" s="16">
        <v>45846</v>
      </c>
      <c r="E946" s="16"/>
      <c r="F946" s="14" t="s">
        <v>3504</v>
      </c>
      <c r="G946" s="14"/>
      <c r="H946" s="14" t="s">
        <v>3505</v>
      </c>
      <c r="I946" s="15">
        <v>1600</v>
      </c>
      <c r="J946" s="77">
        <v>3</v>
      </c>
      <c r="K946" s="92"/>
    </row>
    <row r="947" spans="1:11" ht="24" x14ac:dyDescent="0.15">
      <c r="A947" s="14" t="s">
        <v>1505</v>
      </c>
      <c r="B947" s="14" t="s">
        <v>2443</v>
      </c>
      <c r="C947" s="14" t="s">
        <v>3765</v>
      </c>
      <c r="D947" s="16">
        <v>45700</v>
      </c>
      <c r="E947" s="16"/>
      <c r="F947" s="14" t="s">
        <v>1538</v>
      </c>
      <c r="G947" s="14" t="s">
        <v>3511</v>
      </c>
      <c r="H947" s="14" t="s">
        <v>1525</v>
      </c>
      <c r="I947" s="15">
        <v>400</v>
      </c>
      <c r="J947" s="77">
        <v>2</v>
      </c>
      <c r="K947" s="92"/>
    </row>
    <row r="948" spans="1:11" ht="24" x14ac:dyDescent="0.15">
      <c r="A948" s="14" t="s">
        <v>1505</v>
      </c>
      <c r="B948" s="14" t="s">
        <v>3766</v>
      </c>
      <c r="C948" s="14" t="s">
        <v>1530</v>
      </c>
      <c r="D948" s="16">
        <v>45727</v>
      </c>
      <c r="E948" s="16"/>
      <c r="F948" s="14" t="s">
        <v>1768</v>
      </c>
      <c r="G948" s="14" t="s">
        <v>3576</v>
      </c>
      <c r="H948" s="14" t="s">
        <v>1509</v>
      </c>
      <c r="I948" s="15">
        <v>800</v>
      </c>
      <c r="J948" s="77">
        <v>2</v>
      </c>
      <c r="K948" s="92"/>
    </row>
    <row r="949" spans="1:11" ht="24" x14ac:dyDescent="0.15">
      <c r="A949" s="14" t="s">
        <v>1505</v>
      </c>
      <c r="B949" s="14" t="s">
        <v>3767</v>
      </c>
      <c r="C949" s="14" t="s">
        <v>2887</v>
      </c>
      <c r="D949" s="16">
        <v>45727</v>
      </c>
      <c r="E949" s="16"/>
      <c r="F949" s="14" t="s">
        <v>1768</v>
      </c>
      <c r="G949" s="14" t="s">
        <v>3572</v>
      </c>
      <c r="H949" s="14" t="s">
        <v>1762</v>
      </c>
      <c r="I949" s="15">
        <v>800</v>
      </c>
      <c r="J949" s="77">
        <v>2</v>
      </c>
      <c r="K949" s="92"/>
    </row>
    <row r="950" spans="1:11" ht="13" x14ac:dyDescent="0.15">
      <c r="A950" s="14" t="s">
        <v>1505</v>
      </c>
      <c r="B950" s="14" t="s">
        <v>3768</v>
      </c>
      <c r="C950" s="14" t="s">
        <v>3769</v>
      </c>
      <c r="D950" s="16">
        <v>45743</v>
      </c>
      <c r="E950" s="16"/>
      <c r="F950" s="14" t="s">
        <v>3772</v>
      </c>
      <c r="G950" s="14" t="s">
        <v>3770</v>
      </c>
      <c r="H950" s="14" t="s">
        <v>3771</v>
      </c>
      <c r="I950" s="15">
        <v>2100</v>
      </c>
      <c r="J950" s="77">
        <v>2</v>
      </c>
      <c r="K950" s="92"/>
    </row>
    <row r="951" spans="1:11" ht="24" x14ac:dyDescent="0.15">
      <c r="A951" s="14" t="s">
        <v>1505</v>
      </c>
      <c r="B951" s="14" t="s">
        <v>2983</v>
      </c>
      <c r="C951" s="14" t="s">
        <v>1669</v>
      </c>
      <c r="D951" s="16">
        <v>45842</v>
      </c>
      <c r="E951" s="16"/>
      <c r="F951" s="14" t="s">
        <v>3773</v>
      </c>
      <c r="G951" s="14" t="s">
        <v>3514</v>
      </c>
      <c r="H951" s="14" t="s">
        <v>1536</v>
      </c>
      <c r="I951" s="15">
        <v>500</v>
      </c>
      <c r="J951" s="77">
        <v>2</v>
      </c>
      <c r="K951" s="92"/>
    </row>
    <row r="952" spans="1:11" ht="24" x14ac:dyDescent="0.15">
      <c r="A952" s="14" t="s">
        <v>1505</v>
      </c>
      <c r="B952" s="14" t="s">
        <v>3775</v>
      </c>
      <c r="C952" s="14" t="s">
        <v>3776</v>
      </c>
      <c r="D952" s="16">
        <v>45917</v>
      </c>
      <c r="E952" s="16"/>
      <c r="F952" s="14" t="s">
        <v>3777</v>
      </c>
      <c r="G952" s="14" t="s">
        <v>3698</v>
      </c>
      <c r="H952" s="14" t="s">
        <v>3778</v>
      </c>
      <c r="I952" s="15">
        <v>14478.1</v>
      </c>
      <c r="J952" s="77">
        <v>3</v>
      </c>
      <c r="K952" s="92"/>
    </row>
    <row r="953" spans="1:11" ht="13" x14ac:dyDescent="0.15">
      <c r="A953" s="14"/>
      <c r="B953" s="14"/>
      <c r="C953" s="14"/>
      <c r="D953" s="16"/>
      <c r="E953" s="16"/>
      <c r="F953" s="14"/>
      <c r="G953" s="14"/>
      <c r="H953" s="14"/>
      <c r="I953" s="15"/>
      <c r="J953" s="77"/>
      <c r="K953" s="92"/>
    </row>
    <row r="954" spans="1:11" ht="13" x14ac:dyDescent="0.15">
      <c r="A954" s="14"/>
      <c r="B954" s="14"/>
      <c r="C954" s="14"/>
      <c r="D954" s="16"/>
      <c r="E954" s="16"/>
      <c r="F954" s="14"/>
      <c r="G954" s="14"/>
      <c r="H954" s="14"/>
      <c r="I954" s="15"/>
      <c r="J954" s="77"/>
      <c r="K954" s="92"/>
    </row>
    <row r="955" spans="1:11" ht="13" x14ac:dyDescent="0.15">
      <c r="A955" s="14"/>
      <c r="B955" s="14"/>
      <c r="C955" s="14"/>
      <c r="D955" s="16"/>
      <c r="E955" s="16"/>
      <c r="F955" s="14"/>
      <c r="G955" s="14"/>
      <c r="H955" s="14"/>
      <c r="I955" s="15"/>
      <c r="J955" s="77"/>
      <c r="K955" s="92"/>
    </row>
    <row r="956" spans="1:11" ht="13" x14ac:dyDescent="0.15">
      <c r="A956" s="14"/>
      <c r="B956" s="14"/>
      <c r="C956" s="14"/>
      <c r="D956" s="16"/>
      <c r="E956" s="16"/>
      <c r="F956" s="14"/>
      <c r="G956" s="14"/>
      <c r="H956" s="14"/>
      <c r="I956" s="15"/>
      <c r="J956" s="77"/>
      <c r="K956" s="92"/>
    </row>
    <row r="957" spans="1:11" ht="13" x14ac:dyDescent="0.15">
      <c r="A957" s="14"/>
      <c r="B957" s="14"/>
      <c r="C957" s="14"/>
      <c r="D957" s="16"/>
      <c r="E957" s="16"/>
      <c r="F957" s="14"/>
      <c r="G957" s="14"/>
      <c r="H957" s="14"/>
      <c r="I957" s="15"/>
      <c r="J957" s="77"/>
      <c r="K957" s="92"/>
    </row>
    <row r="958" spans="1:11" ht="13" x14ac:dyDescent="0.15">
      <c r="A958" s="14"/>
      <c r="B958" s="14"/>
      <c r="C958" s="14"/>
      <c r="D958" s="16"/>
      <c r="E958" s="16"/>
      <c r="F958" s="14"/>
      <c r="G958" s="14"/>
      <c r="H958" s="14"/>
      <c r="I958" s="15"/>
      <c r="J958" s="77"/>
      <c r="K958" s="92"/>
    </row>
    <row r="959" spans="1:11" ht="13" x14ac:dyDescent="0.15">
      <c r="A959" s="14"/>
      <c r="B959" s="14"/>
      <c r="C959" s="14"/>
      <c r="D959" s="16"/>
      <c r="E959" s="16"/>
      <c r="F959" s="14"/>
      <c r="G959" s="14"/>
      <c r="H959" s="14"/>
      <c r="I959" s="15"/>
      <c r="J959" s="77"/>
      <c r="K959" s="92"/>
    </row>
    <row r="960" spans="1:11" ht="13" x14ac:dyDescent="0.15">
      <c r="A960" s="14"/>
      <c r="B960" s="14"/>
      <c r="C960" s="14"/>
      <c r="D960" s="16"/>
      <c r="E960" s="16"/>
      <c r="F960" s="14"/>
      <c r="G960" s="14"/>
      <c r="H960" s="14"/>
      <c r="I960" s="15"/>
      <c r="J960" s="77"/>
      <c r="K960" s="92"/>
    </row>
    <row r="961" spans="1:11" ht="13" x14ac:dyDescent="0.15">
      <c r="A961" s="14"/>
      <c r="B961" s="14"/>
      <c r="C961" s="14"/>
      <c r="D961" s="16"/>
      <c r="E961" s="16"/>
      <c r="F961" s="14"/>
      <c r="G961" s="14"/>
      <c r="H961" s="14"/>
      <c r="I961" s="15"/>
      <c r="J961" s="77"/>
      <c r="K961" s="92"/>
    </row>
    <row r="962" spans="1:11" ht="13" x14ac:dyDescent="0.15">
      <c r="A962" s="14"/>
      <c r="B962" s="14"/>
      <c r="C962" s="14"/>
      <c r="D962" s="16"/>
      <c r="E962" s="16"/>
      <c r="F962" s="14"/>
      <c r="G962" s="14"/>
      <c r="H962" s="14"/>
      <c r="I962" s="15"/>
      <c r="J962" s="77"/>
      <c r="K962" s="92"/>
    </row>
    <row r="963" spans="1:11" ht="13" x14ac:dyDescent="0.15">
      <c r="A963" s="14"/>
      <c r="B963" s="14"/>
      <c r="C963" s="14"/>
      <c r="D963" s="16"/>
      <c r="E963" s="16"/>
      <c r="F963" s="14"/>
      <c r="G963" s="14"/>
      <c r="H963" s="14"/>
      <c r="I963" s="15"/>
      <c r="J963" s="77"/>
      <c r="K963" s="92"/>
    </row>
    <row r="964" spans="1:11" ht="13" x14ac:dyDescent="0.15">
      <c r="A964" s="14"/>
      <c r="B964" s="14"/>
      <c r="C964" s="14"/>
      <c r="D964" s="16"/>
      <c r="E964" s="16"/>
      <c r="F964" s="14"/>
      <c r="G964" s="14"/>
      <c r="H964" s="14"/>
      <c r="I964" s="15"/>
      <c r="J964" s="77"/>
      <c r="K964" s="92"/>
    </row>
    <row r="965" spans="1:11" ht="13" x14ac:dyDescent="0.15">
      <c r="A965" s="14"/>
      <c r="B965" s="14"/>
      <c r="C965" s="14"/>
      <c r="D965" s="16"/>
      <c r="E965" s="16"/>
      <c r="F965" s="14"/>
      <c r="G965" s="14"/>
      <c r="H965" s="14"/>
      <c r="I965" s="15"/>
      <c r="J965" s="77"/>
      <c r="K965" s="92"/>
    </row>
    <row r="966" spans="1:11" ht="13" x14ac:dyDescent="0.15">
      <c r="A966" s="14"/>
      <c r="B966" s="14"/>
      <c r="C966" s="14"/>
      <c r="D966" s="16"/>
      <c r="E966" s="16"/>
      <c r="F966" s="14"/>
      <c r="G966" s="14"/>
      <c r="H966" s="14"/>
      <c r="I966" s="15"/>
      <c r="J966" s="77"/>
      <c r="K966" s="92"/>
    </row>
    <row r="967" spans="1:11" ht="13" x14ac:dyDescent="0.15">
      <c r="A967" s="14"/>
      <c r="B967" s="14"/>
      <c r="C967" s="14"/>
      <c r="D967" s="16"/>
      <c r="E967" s="16"/>
      <c r="F967" s="14"/>
      <c r="G967" s="14"/>
      <c r="H967" s="14"/>
      <c r="I967" s="15"/>
      <c r="J967" s="77"/>
      <c r="K967" s="92"/>
    </row>
    <row r="968" spans="1:11" ht="13" x14ac:dyDescent="0.15">
      <c r="A968" s="14"/>
      <c r="B968" s="14"/>
      <c r="C968" s="14"/>
      <c r="D968" s="16"/>
      <c r="E968" s="16"/>
      <c r="F968" s="14"/>
      <c r="G968" s="14"/>
      <c r="H968" s="14"/>
      <c r="I968" s="15"/>
      <c r="J968" s="77"/>
      <c r="K968" s="92"/>
    </row>
    <row r="969" spans="1:11" ht="13" x14ac:dyDescent="0.15">
      <c r="A969" s="14"/>
      <c r="B969" s="14"/>
      <c r="C969" s="14"/>
      <c r="D969" s="16"/>
      <c r="E969" s="16"/>
      <c r="F969" s="14"/>
      <c r="G969" s="14"/>
      <c r="H969" s="14"/>
      <c r="I969" s="15"/>
      <c r="J969" s="77"/>
      <c r="K969" s="92"/>
    </row>
    <row r="970" spans="1:11" ht="13" x14ac:dyDescent="0.15">
      <c r="A970" s="14"/>
      <c r="B970" s="14"/>
      <c r="C970" s="14"/>
      <c r="D970" s="16"/>
      <c r="E970" s="16"/>
      <c r="F970" s="14"/>
      <c r="G970" s="14"/>
      <c r="H970" s="14"/>
      <c r="I970" s="15"/>
      <c r="J970" s="77"/>
      <c r="K970" s="92"/>
    </row>
    <row r="971" spans="1:11" ht="13" x14ac:dyDescent="0.15">
      <c r="A971" s="14"/>
      <c r="B971" s="14"/>
      <c r="C971" s="14"/>
      <c r="D971" s="16"/>
      <c r="E971" s="16"/>
      <c r="F971" s="14"/>
      <c r="G971" s="14"/>
      <c r="H971" s="14"/>
      <c r="I971" s="15"/>
      <c r="J971" s="77"/>
      <c r="K971" s="92"/>
    </row>
    <row r="972" spans="1:11" ht="13" x14ac:dyDescent="0.15">
      <c r="A972" s="14"/>
      <c r="B972" s="14"/>
      <c r="C972" s="14"/>
      <c r="D972" s="16"/>
      <c r="E972" s="16"/>
      <c r="F972" s="14"/>
      <c r="G972" s="14"/>
      <c r="H972" s="14"/>
      <c r="I972" s="15"/>
      <c r="J972" s="77"/>
      <c r="K972" s="92"/>
    </row>
    <row r="973" spans="1:11" ht="13" x14ac:dyDescent="0.15">
      <c r="A973" s="14"/>
      <c r="B973" s="14"/>
      <c r="C973" s="14"/>
      <c r="D973" s="16"/>
      <c r="E973" s="16"/>
      <c r="F973" s="14"/>
      <c r="G973" s="14"/>
      <c r="H973" s="14"/>
      <c r="I973" s="15"/>
      <c r="J973" s="77"/>
      <c r="K973" s="92"/>
    </row>
    <row r="974" spans="1:11" ht="13" x14ac:dyDescent="0.15">
      <c r="A974" s="14"/>
      <c r="B974" s="14"/>
      <c r="C974" s="14"/>
      <c r="D974" s="16"/>
      <c r="E974" s="16"/>
      <c r="F974" s="14"/>
      <c r="G974" s="14"/>
      <c r="H974" s="14"/>
      <c r="I974" s="15"/>
      <c r="J974" s="77"/>
      <c r="K974" s="92"/>
    </row>
    <row r="975" spans="1:11" ht="13" x14ac:dyDescent="0.15">
      <c r="A975" s="14"/>
      <c r="B975" s="14"/>
      <c r="C975" s="14"/>
      <c r="D975" s="16"/>
      <c r="E975" s="16"/>
      <c r="F975" s="14"/>
      <c r="G975" s="14"/>
      <c r="H975" s="14"/>
      <c r="I975" s="15"/>
      <c r="J975" s="77"/>
      <c r="K975" s="92"/>
    </row>
    <row r="976" spans="1:11" ht="13" x14ac:dyDescent="0.15">
      <c r="A976" s="14"/>
      <c r="B976" s="14"/>
      <c r="C976" s="14"/>
      <c r="D976" s="16"/>
      <c r="E976" s="16"/>
      <c r="F976" s="14"/>
      <c r="G976" s="14"/>
      <c r="H976" s="14"/>
      <c r="I976" s="15"/>
      <c r="J976" s="77"/>
      <c r="K976" s="92"/>
    </row>
    <row r="977" spans="1:11" ht="13" x14ac:dyDescent="0.15">
      <c r="A977" s="14"/>
      <c r="B977" s="14"/>
      <c r="C977" s="14"/>
      <c r="D977" s="16"/>
      <c r="E977" s="16"/>
      <c r="F977" s="14"/>
      <c r="G977" s="14"/>
      <c r="H977" s="14"/>
      <c r="I977" s="15"/>
      <c r="J977" s="77"/>
      <c r="K977" s="92"/>
    </row>
    <row r="978" spans="1:11" ht="13" x14ac:dyDescent="0.15">
      <c r="A978" s="14"/>
      <c r="B978" s="14"/>
      <c r="C978" s="14"/>
      <c r="D978" s="16"/>
      <c r="E978" s="16"/>
      <c r="F978" s="14"/>
      <c r="G978" s="14"/>
      <c r="H978" s="14"/>
      <c r="I978" s="15"/>
      <c r="J978" s="77"/>
      <c r="K978" s="92"/>
    </row>
    <row r="979" spans="1:11" ht="13" x14ac:dyDescent="0.15">
      <c r="A979" s="14"/>
      <c r="B979" s="14"/>
      <c r="C979" s="14"/>
      <c r="D979" s="16"/>
      <c r="E979" s="16"/>
      <c r="F979" s="14"/>
      <c r="G979" s="14"/>
      <c r="H979" s="14"/>
      <c r="I979" s="15"/>
      <c r="J979" s="77"/>
      <c r="K979" s="92"/>
    </row>
    <row r="980" spans="1:11" ht="13" x14ac:dyDescent="0.15">
      <c r="A980" s="14"/>
      <c r="B980" s="14"/>
      <c r="C980" s="14"/>
      <c r="D980" s="16"/>
      <c r="E980" s="16"/>
      <c r="F980" s="14"/>
      <c r="G980" s="14"/>
      <c r="H980" s="14"/>
      <c r="I980" s="15"/>
      <c r="J980" s="77"/>
      <c r="K980" s="92"/>
    </row>
    <row r="981" spans="1:11" ht="13" x14ac:dyDescent="0.15">
      <c r="A981" s="14"/>
      <c r="B981" s="14"/>
      <c r="C981" s="14"/>
      <c r="D981" s="16"/>
      <c r="E981" s="16"/>
      <c r="F981" s="14"/>
      <c r="G981" s="14"/>
      <c r="H981" s="14"/>
      <c r="I981" s="15"/>
      <c r="J981" s="77"/>
      <c r="K981" s="92"/>
    </row>
    <row r="982" spans="1:11" ht="13" x14ac:dyDescent="0.15">
      <c r="A982" s="14"/>
      <c r="B982" s="14"/>
      <c r="C982" s="14"/>
      <c r="D982" s="16"/>
      <c r="E982" s="16"/>
      <c r="F982" s="14"/>
      <c r="G982" s="14"/>
      <c r="H982" s="14"/>
      <c r="I982" s="15"/>
      <c r="J982" s="77"/>
      <c r="K982" s="92"/>
    </row>
    <row r="983" spans="1:11" ht="13" x14ac:dyDescent="0.15">
      <c r="A983" s="14"/>
      <c r="B983" s="14"/>
      <c r="C983" s="14"/>
      <c r="D983" s="16"/>
      <c r="E983" s="16"/>
      <c r="F983" s="14"/>
      <c r="G983" s="14"/>
      <c r="H983" s="14"/>
      <c r="I983" s="15"/>
      <c r="J983" s="77"/>
      <c r="K983" s="92"/>
    </row>
    <row r="984" spans="1:11" ht="13" x14ac:dyDescent="0.15">
      <c r="A984" s="14"/>
      <c r="B984" s="14"/>
      <c r="C984" s="14"/>
      <c r="D984" s="16"/>
      <c r="E984" s="16"/>
      <c r="F984" s="14"/>
      <c r="G984" s="14"/>
      <c r="H984" s="14"/>
      <c r="I984" s="15"/>
      <c r="J984" s="77"/>
      <c r="K984" s="92"/>
    </row>
    <row r="985" spans="1:11" ht="13" x14ac:dyDescent="0.15">
      <c r="A985" s="14"/>
      <c r="B985" s="14"/>
      <c r="C985" s="14"/>
      <c r="D985" s="16"/>
      <c r="E985" s="16"/>
      <c r="F985" s="14"/>
      <c r="G985" s="14"/>
      <c r="H985" s="14"/>
      <c r="I985" s="15"/>
      <c r="J985" s="77"/>
      <c r="K985" s="92"/>
    </row>
    <row r="986" spans="1:11" ht="13" x14ac:dyDescent="0.15">
      <c r="A986" s="14"/>
      <c r="B986" s="14"/>
      <c r="C986" s="14"/>
      <c r="D986" s="16"/>
      <c r="E986" s="16"/>
      <c r="F986" s="14"/>
      <c r="G986" s="14"/>
      <c r="H986" s="14"/>
      <c r="I986" s="15"/>
      <c r="J986" s="77"/>
      <c r="K986" s="92"/>
    </row>
    <row r="987" spans="1:11" ht="13" x14ac:dyDescent="0.15">
      <c r="A987" s="14"/>
      <c r="B987" s="14"/>
      <c r="C987" s="14"/>
      <c r="D987" s="16"/>
      <c r="E987" s="16"/>
      <c r="F987" s="14"/>
      <c r="G987" s="14"/>
      <c r="H987" s="14"/>
      <c r="I987" s="15"/>
      <c r="J987" s="77"/>
      <c r="K987" s="92"/>
    </row>
    <row r="988" spans="1:11" ht="13" x14ac:dyDescent="0.15">
      <c r="A988" s="14"/>
      <c r="B988" s="14"/>
      <c r="C988" s="14"/>
      <c r="D988" s="16"/>
      <c r="E988" s="16"/>
      <c r="F988" s="14"/>
      <c r="G988" s="14"/>
      <c r="H988" s="14"/>
      <c r="I988" s="15"/>
      <c r="J988" s="77"/>
      <c r="K988" s="92"/>
    </row>
    <row r="989" spans="1:11" ht="13" x14ac:dyDescent="0.15">
      <c r="A989" s="14"/>
      <c r="B989" s="14"/>
      <c r="C989" s="14"/>
      <c r="D989" s="16"/>
      <c r="E989" s="16"/>
      <c r="F989" s="14"/>
      <c r="G989" s="14"/>
      <c r="H989" s="14"/>
      <c r="I989" s="15"/>
      <c r="J989" s="77"/>
      <c r="K989" s="92"/>
    </row>
    <row r="990" spans="1:11" ht="13" x14ac:dyDescent="0.15">
      <c r="A990" s="14"/>
      <c r="B990" s="14"/>
      <c r="C990" s="14"/>
      <c r="D990" s="16"/>
      <c r="E990" s="16"/>
      <c r="F990" s="14"/>
      <c r="G990" s="14"/>
      <c r="H990" s="14"/>
      <c r="I990" s="15"/>
      <c r="J990" s="77"/>
      <c r="K990" s="92"/>
    </row>
    <row r="991" spans="1:11" ht="13" x14ac:dyDescent="0.15">
      <c r="A991" s="14"/>
      <c r="B991" s="14"/>
      <c r="C991" s="14"/>
      <c r="D991" s="16"/>
      <c r="E991" s="16"/>
      <c r="F991" s="14"/>
      <c r="G991" s="14"/>
      <c r="H991" s="14"/>
      <c r="I991" s="15"/>
      <c r="J991" s="77"/>
      <c r="K991" s="92"/>
    </row>
    <row r="992" spans="1:11" ht="13" x14ac:dyDescent="0.15">
      <c r="A992" s="14"/>
      <c r="B992" s="14"/>
      <c r="C992" s="14"/>
      <c r="D992" s="16"/>
      <c r="E992" s="16"/>
      <c r="F992" s="14"/>
      <c r="G992" s="14"/>
      <c r="H992" s="14"/>
      <c r="I992" s="15"/>
      <c r="J992" s="77"/>
      <c r="K992" s="92"/>
    </row>
    <row r="993" spans="1:11" ht="13" x14ac:dyDescent="0.15">
      <c r="A993" s="14"/>
      <c r="B993" s="14"/>
      <c r="C993" s="14"/>
      <c r="D993" s="16"/>
      <c r="E993" s="16"/>
      <c r="F993" s="14"/>
      <c r="G993" s="14"/>
      <c r="H993" s="14"/>
      <c r="I993" s="15"/>
      <c r="J993" s="77"/>
      <c r="K993" s="92"/>
    </row>
    <row r="994" spans="1:11" ht="13" x14ac:dyDescent="0.15">
      <c r="A994" s="14"/>
      <c r="B994" s="14"/>
      <c r="C994" s="14"/>
      <c r="D994" s="16"/>
      <c r="E994" s="16"/>
      <c r="F994" s="14"/>
      <c r="G994" s="14"/>
      <c r="H994" s="14"/>
      <c r="I994" s="15"/>
      <c r="J994" s="77"/>
      <c r="K994" s="92"/>
    </row>
    <row r="995" spans="1:11" ht="13" x14ac:dyDescent="0.15">
      <c r="A995" s="14"/>
      <c r="B995" s="14"/>
      <c r="C995" s="14"/>
      <c r="D995" s="16"/>
      <c r="E995" s="16"/>
      <c r="F995" s="14"/>
      <c r="G995" s="14"/>
      <c r="H995" s="14"/>
      <c r="I995" s="15"/>
      <c r="J995" s="77"/>
      <c r="K995" s="92"/>
    </row>
    <row r="996" spans="1:11" ht="13" x14ac:dyDescent="0.15">
      <c r="A996" s="14"/>
      <c r="B996" s="14"/>
      <c r="C996" s="14"/>
      <c r="D996" s="16"/>
      <c r="E996" s="16"/>
      <c r="F996" s="14"/>
      <c r="G996" s="14"/>
      <c r="H996" s="14"/>
      <c r="I996" s="15"/>
      <c r="J996" s="77"/>
      <c r="K996" s="92"/>
    </row>
    <row r="997" spans="1:11" ht="13" x14ac:dyDescent="0.15">
      <c r="A997" s="14"/>
      <c r="B997" s="14"/>
      <c r="C997" s="14"/>
      <c r="D997" s="16"/>
      <c r="E997" s="16"/>
      <c r="F997" s="14"/>
      <c r="G997" s="313"/>
      <c r="H997" s="313"/>
      <c r="I997" s="15"/>
      <c r="J997" s="77"/>
      <c r="K997" s="92"/>
    </row>
    <row r="998" spans="1:11" ht="13" x14ac:dyDescent="0.15">
      <c r="A998" s="14"/>
      <c r="B998" s="14"/>
      <c r="C998" s="14"/>
      <c r="D998" s="16"/>
      <c r="E998" s="16"/>
      <c r="F998" s="14"/>
      <c r="G998" s="14"/>
      <c r="H998" s="14"/>
      <c r="I998" s="15"/>
      <c r="J998" s="77"/>
      <c r="K998" s="92"/>
    </row>
    <row r="999" spans="1:11" ht="13" x14ac:dyDescent="0.15">
      <c r="A999" s="14"/>
      <c r="B999" s="14"/>
      <c r="C999" s="14"/>
      <c r="D999" s="16"/>
      <c r="E999" s="16"/>
      <c r="F999" s="14"/>
      <c r="G999" s="14"/>
      <c r="H999" s="14"/>
      <c r="I999" s="15"/>
      <c r="J999" s="77"/>
      <c r="K999" s="92"/>
    </row>
    <row r="1000" spans="1:11" ht="13" x14ac:dyDescent="0.15">
      <c r="A1000" s="14"/>
      <c r="B1000" s="14"/>
      <c r="C1000" s="14"/>
      <c r="D1000" s="16"/>
      <c r="E1000" s="16"/>
      <c r="F1000" s="14"/>
      <c r="G1000" s="14"/>
      <c r="H1000" s="14"/>
      <c r="I1000" s="15"/>
      <c r="J1000" s="77"/>
      <c r="K1000" s="92"/>
    </row>
    <row r="1001" spans="1:11" ht="13" x14ac:dyDescent="0.15">
      <c r="A1001" s="14"/>
      <c r="B1001" s="14"/>
      <c r="C1001" s="14"/>
      <c r="D1001" s="16"/>
      <c r="E1001" s="16"/>
      <c r="F1001" s="14"/>
      <c r="G1001" s="14"/>
      <c r="H1001" s="14"/>
      <c r="I1001" s="15"/>
      <c r="J1001" s="77"/>
      <c r="K1001" s="92"/>
    </row>
    <row r="1002" spans="1:11" ht="13" x14ac:dyDescent="0.15">
      <c r="A1002" s="14"/>
      <c r="B1002" s="14"/>
      <c r="C1002" s="14"/>
      <c r="D1002" s="16"/>
      <c r="E1002" s="16"/>
      <c r="F1002" s="14"/>
      <c r="G1002" s="14"/>
      <c r="H1002" s="14"/>
      <c r="I1002" s="15"/>
      <c r="J1002" s="77"/>
      <c r="K1002" s="92"/>
    </row>
    <row r="1003" spans="1:11" ht="13" x14ac:dyDescent="0.15">
      <c r="A1003" s="14"/>
      <c r="B1003" s="14"/>
      <c r="C1003" s="14"/>
      <c r="D1003" s="16"/>
      <c r="E1003" s="16"/>
      <c r="F1003" s="14"/>
      <c r="G1003" s="14"/>
      <c r="H1003" s="14"/>
      <c r="I1003" s="15"/>
      <c r="J1003" s="77"/>
      <c r="K1003" s="92"/>
    </row>
    <row r="1004" spans="1:11" ht="13" x14ac:dyDescent="0.15">
      <c r="A1004" s="14"/>
      <c r="B1004" s="14"/>
      <c r="C1004" s="14"/>
      <c r="D1004" s="16"/>
      <c r="E1004" s="16"/>
      <c r="F1004" s="14"/>
      <c r="G1004" s="14"/>
      <c r="H1004" s="14"/>
      <c r="I1004" s="15"/>
      <c r="J1004" s="77"/>
      <c r="K1004" s="92"/>
    </row>
    <row r="1005" spans="1:11" ht="13" x14ac:dyDescent="0.15">
      <c r="A1005" s="14"/>
      <c r="B1005" s="14"/>
      <c r="C1005" s="14"/>
      <c r="D1005" s="16"/>
      <c r="E1005" s="16"/>
      <c r="F1005" s="14"/>
      <c r="G1005" s="14"/>
      <c r="H1005" s="14"/>
      <c r="I1005" s="15"/>
      <c r="J1005" s="77"/>
      <c r="K1005" s="92"/>
    </row>
    <row r="1006" spans="1:11" ht="13" x14ac:dyDescent="0.15">
      <c r="A1006" s="14"/>
      <c r="B1006" s="14"/>
      <c r="C1006" s="14"/>
      <c r="D1006" s="16"/>
      <c r="E1006" s="16"/>
      <c r="F1006" s="14"/>
      <c r="G1006" s="14"/>
      <c r="H1006" s="14"/>
      <c r="I1006" s="15"/>
      <c r="J1006" s="77"/>
      <c r="K1006" s="92"/>
    </row>
    <row r="1007" spans="1:11" ht="13" x14ac:dyDescent="0.15">
      <c r="A1007" s="14"/>
      <c r="B1007" s="14"/>
      <c r="C1007" s="14"/>
      <c r="D1007" s="16"/>
      <c r="E1007" s="16"/>
      <c r="F1007" s="14"/>
      <c r="G1007" s="14"/>
      <c r="H1007" s="14"/>
      <c r="I1007" s="15"/>
      <c r="J1007" s="77"/>
      <c r="K1007" s="92"/>
    </row>
    <row r="1008" spans="1:11" ht="13" x14ac:dyDescent="0.15">
      <c r="A1008" s="14"/>
      <c r="B1008" s="14"/>
      <c r="C1008" s="14"/>
      <c r="D1008" s="16"/>
      <c r="E1008" s="16"/>
      <c r="F1008" s="14"/>
      <c r="G1008" s="14"/>
      <c r="H1008" s="14"/>
      <c r="I1008" s="15"/>
      <c r="J1008" s="77"/>
      <c r="K1008" s="92"/>
    </row>
    <row r="1009" spans="1:11" ht="13" x14ac:dyDescent="0.15">
      <c r="A1009" s="14"/>
      <c r="B1009" s="14"/>
      <c r="C1009" s="14"/>
      <c r="D1009" s="16"/>
      <c r="E1009" s="16"/>
      <c r="F1009" s="14"/>
      <c r="G1009" s="14"/>
      <c r="H1009" s="14"/>
      <c r="I1009" s="15"/>
      <c r="J1009" s="77"/>
      <c r="K1009" s="92"/>
    </row>
    <row r="1010" spans="1:11" ht="13" x14ac:dyDescent="0.15">
      <c r="A1010" s="14"/>
      <c r="B1010" s="14"/>
      <c r="C1010" s="14"/>
      <c r="D1010" s="16"/>
      <c r="E1010" s="16"/>
      <c r="F1010" s="14"/>
      <c r="G1010" s="14"/>
      <c r="H1010" s="14"/>
      <c r="I1010" s="15"/>
      <c r="J1010" s="77"/>
      <c r="K1010" s="92"/>
    </row>
    <row r="1011" spans="1:11" ht="13" x14ac:dyDescent="0.15">
      <c r="A1011" s="14"/>
      <c r="B1011" s="14"/>
      <c r="C1011" s="14"/>
      <c r="D1011" s="16"/>
      <c r="E1011" s="16"/>
      <c r="F1011" s="14"/>
      <c r="G1011" s="14"/>
      <c r="H1011" s="14"/>
      <c r="I1011" s="15"/>
      <c r="J1011" s="77"/>
      <c r="K1011" s="92"/>
    </row>
    <row r="1012" spans="1:11" ht="13" x14ac:dyDescent="0.15">
      <c r="A1012" s="14"/>
      <c r="B1012" s="14"/>
      <c r="C1012" s="14"/>
      <c r="D1012" s="16"/>
      <c r="E1012" s="16"/>
      <c r="F1012" s="14"/>
      <c r="G1012" s="14"/>
      <c r="H1012" s="14"/>
      <c r="I1012" s="15"/>
      <c r="J1012" s="77"/>
      <c r="K1012" s="92"/>
    </row>
    <row r="1013" spans="1:11" ht="13" x14ac:dyDescent="0.15">
      <c r="A1013" s="14"/>
      <c r="B1013" s="14"/>
      <c r="C1013" s="14"/>
      <c r="D1013" s="16"/>
      <c r="E1013" s="16"/>
      <c r="F1013" s="14"/>
      <c r="G1013" s="14"/>
      <c r="H1013" s="14"/>
      <c r="I1013" s="15"/>
      <c r="J1013" s="77"/>
      <c r="K1013" s="92"/>
    </row>
    <row r="1014" spans="1:11" ht="13" x14ac:dyDescent="0.15">
      <c r="A1014" s="14"/>
      <c r="B1014" s="14"/>
      <c r="C1014" s="14"/>
      <c r="D1014" s="16"/>
      <c r="E1014" s="16"/>
      <c r="F1014" s="14"/>
      <c r="G1014" s="14"/>
      <c r="H1014" s="14"/>
      <c r="I1014" s="15"/>
      <c r="J1014" s="77"/>
      <c r="K1014" s="92"/>
    </row>
    <row r="1015" spans="1:11" ht="13" x14ac:dyDescent="0.15">
      <c r="A1015" s="14"/>
      <c r="B1015" s="14"/>
      <c r="C1015" s="14"/>
      <c r="D1015" s="16"/>
      <c r="E1015" s="16"/>
      <c r="F1015" s="14"/>
      <c r="G1015" s="14"/>
      <c r="H1015" s="14"/>
      <c r="I1015" s="15"/>
      <c r="J1015" s="77"/>
      <c r="K1015" s="92"/>
    </row>
    <row r="1016" spans="1:11" ht="13" x14ac:dyDescent="0.15">
      <c r="A1016" s="14"/>
      <c r="B1016" s="14"/>
      <c r="C1016" s="14"/>
      <c r="D1016" s="16"/>
      <c r="E1016" s="16"/>
      <c r="F1016" s="14"/>
      <c r="G1016" s="14"/>
      <c r="H1016" s="14"/>
      <c r="I1016" s="15"/>
      <c r="J1016" s="77"/>
      <c r="K1016" s="92"/>
    </row>
    <row r="1017" spans="1:11" ht="13" x14ac:dyDescent="0.15">
      <c r="A1017" s="14"/>
      <c r="B1017" s="14"/>
      <c r="C1017" s="14"/>
      <c r="D1017" s="16"/>
      <c r="E1017" s="16"/>
      <c r="F1017" s="14"/>
      <c r="G1017" s="14"/>
      <c r="H1017" s="14"/>
      <c r="I1017" s="15"/>
      <c r="J1017" s="77"/>
      <c r="K1017" s="92"/>
    </row>
    <row r="1018" spans="1:11" ht="13" x14ac:dyDescent="0.15">
      <c r="A1018" s="14"/>
      <c r="B1018" s="14"/>
      <c r="C1018" s="14"/>
      <c r="D1018" s="16"/>
      <c r="E1018" s="16"/>
      <c r="F1018" s="14"/>
      <c r="G1018" s="14"/>
      <c r="H1018" s="14"/>
      <c r="I1018" s="15"/>
      <c r="J1018" s="77"/>
      <c r="K1018" s="92"/>
    </row>
    <row r="1019" spans="1:11" ht="13" x14ac:dyDescent="0.15">
      <c r="A1019" s="14"/>
      <c r="B1019" s="14"/>
      <c r="C1019" s="14"/>
      <c r="D1019" s="16"/>
      <c r="E1019" s="16"/>
      <c r="F1019" s="14"/>
      <c r="G1019" s="14"/>
      <c r="H1019" s="14"/>
      <c r="I1019" s="15"/>
      <c r="J1019" s="77"/>
      <c r="K1019" s="92"/>
    </row>
    <row r="1020" spans="1:11" ht="13" x14ac:dyDescent="0.15">
      <c r="A1020" s="14"/>
      <c r="B1020" s="14"/>
      <c r="C1020" s="14"/>
      <c r="D1020" s="16"/>
      <c r="E1020" s="16"/>
      <c r="F1020" s="14"/>
      <c r="G1020" s="14"/>
      <c r="H1020" s="14"/>
      <c r="I1020" s="15"/>
      <c r="J1020" s="77"/>
      <c r="K1020" s="92"/>
    </row>
    <row r="1021" spans="1:11" ht="13" x14ac:dyDescent="0.15">
      <c r="A1021" s="14"/>
      <c r="B1021" s="14"/>
      <c r="C1021" s="14"/>
      <c r="D1021" s="16"/>
      <c r="E1021" s="16"/>
      <c r="F1021" s="14"/>
      <c r="G1021" s="14"/>
      <c r="H1021" s="14"/>
      <c r="I1021" s="15"/>
      <c r="J1021" s="77"/>
      <c r="K1021" s="92"/>
    </row>
    <row r="1022" spans="1:11" ht="13" x14ac:dyDescent="0.15">
      <c r="A1022" s="14"/>
      <c r="B1022" s="14"/>
      <c r="C1022" s="14"/>
      <c r="D1022" s="16"/>
      <c r="E1022" s="16"/>
      <c r="F1022" s="14"/>
      <c r="G1022" s="14"/>
      <c r="H1022" s="14"/>
      <c r="I1022" s="15"/>
      <c r="J1022" s="77"/>
      <c r="K1022" s="92"/>
    </row>
    <row r="1023" spans="1:11" ht="13" x14ac:dyDescent="0.15">
      <c r="A1023" s="14"/>
      <c r="B1023" s="14"/>
      <c r="C1023" s="14"/>
      <c r="D1023" s="16"/>
      <c r="E1023" s="16"/>
      <c r="F1023" s="14"/>
      <c r="G1023" s="14"/>
      <c r="H1023" s="14"/>
      <c r="I1023" s="15"/>
      <c r="J1023" s="77"/>
      <c r="K1023" s="92"/>
    </row>
    <row r="1024" spans="1:11" ht="13" x14ac:dyDescent="0.15">
      <c r="A1024" s="14"/>
      <c r="B1024" s="14"/>
      <c r="C1024" s="14"/>
      <c r="D1024" s="16"/>
      <c r="E1024" s="16"/>
      <c r="F1024" s="14"/>
      <c r="G1024" s="14"/>
      <c r="H1024" s="14"/>
      <c r="I1024" s="15"/>
      <c r="J1024" s="77"/>
      <c r="K1024" s="92"/>
    </row>
    <row r="1025" spans="1:11" ht="13" x14ac:dyDescent="0.15">
      <c r="A1025" s="14"/>
      <c r="B1025" s="14"/>
      <c r="C1025" s="14"/>
      <c r="D1025" s="16"/>
      <c r="E1025" s="16"/>
      <c r="F1025" s="14"/>
      <c r="G1025" s="14"/>
      <c r="H1025" s="14"/>
      <c r="I1025" s="15"/>
      <c r="J1025" s="77"/>
      <c r="K1025" s="92"/>
    </row>
    <row r="1026" spans="1:11" ht="13" x14ac:dyDescent="0.15">
      <c r="A1026" s="14"/>
      <c r="B1026" s="14"/>
      <c r="C1026" s="14"/>
      <c r="D1026" s="16"/>
      <c r="E1026" s="16"/>
      <c r="F1026" s="14"/>
      <c r="G1026" s="14"/>
      <c r="H1026" s="14"/>
      <c r="I1026" s="15"/>
      <c r="J1026" s="77"/>
      <c r="K1026" s="92"/>
    </row>
    <row r="1027" spans="1:11" ht="13" x14ac:dyDescent="0.15">
      <c r="A1027" s="14"/>
      <c r="B1027" s="14"/>
      <c r="C1027" s="14"/>
      <c r="D1027" s="16"/>
      <c r="E1027" s="16"/>
      <c r="F1027" s="14"/>
      <c r="G1027" s="14"/>
      <c r="H1027" s="14"/>
      <c r="I1027" s="15"/>
      <c r="J1027" s="77"/>
      <c r="K1027" s="92"/>
    </row>
    <row r="1028" spans="1:11" ht="13" x14ac:dyDescent="0.15">
      <c r="A1028" s="14"/>
      <c r="B1028" s="14"/>
      <c r="C1028" s="14"/>
      <c r="D1028" s="16"/>
      <c r="E1028" s="16"/>
      <c r="F1028" s="14"/>
      <c r="G1028" s="14"/>
      <c r="H1028" s="14"/>
      <c r="I1028" s="15"/>
      <c r="J1028" s="77"/>
      <c r="K1028" s="92"/>
    </row>
    <row r="1029" spans="1:11" ht="13" x14ac:dyDescent="0.15">
      <c r="A1029" s="14"/>
      <c r="B1029" s="14"/>
      <c r="C1029" s="14"/>
      <c r="D1029" s="16"/>
      <c r="E1029" s="16"/>
      <c r="F1029" s="14"/>
      <c r="G1029" s="14"/>
      <c r="H1029" s="14"/>
      <c r="I1029" s="15"/>
      <c r="J1029" s="77"/>
      <c r="K1029" s="92"/>
    </row>
    <row r="1030" spans="1:11" ht="13" x14ac:dyDescent="0.15">
      <c r="A1030" s="14"/>
      <c r="B1030" s="14"/>
      <c r="C1030" s="14"/>
      <c r="D1030" s="16"/>
      <c r="E1030" s="16"/>
      <c r="F1030" s="14"/>
      <c r="G1030" s="14"/>
      <c r="H1030" s="14"/>
      <c r="I1030" s="15"/>
      <c r="J1030" s="77"/>
      <c r="K1030" s="92"/>
    </row>
    <row r="1031" spans="1:11" ht="13" x14ac:dyDescent="0.15">
      <c r="A1031" s="14"/>
      <c r="B1031" s="14"/>
      <c r="C1031" s="14"/>
      <c r="D1031" s="16"/>
      <c r="E1031" s="16"/>
      <c r="F1031" s="14"/>
      <c r="G1031" s="14"/>
      <c r="H1031" s="14"/>
      <c r="I1031" s="15"/>
      <c r="J1031" s="77"/>
      <c r="K1031" s="92"/>
    </row>
    <row r="1032" spans="1:11" ht="13" x14ac:dyDescent="0.15">
      <c r="A1032" s="14"/>
      <c r="B1032" s="14"/>
      <c r="C1032" s="14"/>
      <c r="D1032" s="16"/>
      <c r="E1032" s="16"/>
      <c r="F1032" s="14"/>
      <c r="G1032" s="14"/>
      <c r="H1032" s="14"/>
      <c r="I1032" s="15"/>
      <c r="J1032" s="77"/>
      <c r="K1032" s="92"/>
    </row>
    <row r="1033" spans="1:11" ht="13" x14ac:dyDescent="0.15">
      <c r="A1033" s="14"/>
      <c r="B1033" s="14"/>
      <c r="C1033" s="14"/>
      <c r="D1033" s="16"/>
      <c r="E1033" s="16"/>
      <c r="F1033" s="14"/>
      <c r="G1033" s="14"/>
      <c r="H1033" s="14"/>
      <c r="I1033" s="15"/>
      <c r="J1033" s="77"/>
      <c r="K1033" s="92"/>
    </row>
    <row r="1034" spans="1:11" ht="13" x14ac:dyDescent="0.15">
      <c r="A1034" s="14"/>
      <c r="B1034" s="14"/>
      <c r="C1034" s="14"/>
      <c r="D1034" s="16"/>
      <c r="E1034" s="16"/>
      <c r="F1034" s="14"/>
      <c r="G1034" s="14"/>
      <c r="H1034" s="14"/>
      <c r="I1034" s="15"/>
      <c r="J1034" s="77"/>
      <c r="K1034" s="92"/>
    </row>
    <row r="1035" spans="1:11" ht="13" x14ac:dyDescent="0.15">
      <c r="A1035" s="14"/>
      <c r="B1035" s="14"/>
      <c r="C1035" s="14"/>
      <c r="D1035" s="16"/>
      <c r="E1035" s="16"/>
      <c r="F1035" s="14"/>
      <c r="G1035" s="14"/>
      <c r="H1035" s="14"/>
      <c r="I1035" s="15"/>
      <c r="J1035" s="77"/>
      <c r="K1035" s="92"/>
    </row>
    <row r="1036" spans="1:11" ht="13" x14ac:dyDescent="0.15">
      <c r="A1036" s="14"/>
      <c r="B1036" s="14"/>
      <c r="C1036" s="14"/>
      <c r="D1036" s="16"/>
      <c r="E1036" s="16"/>
      <c r="F1036" s="14"/>
      <c r="G1036" s="14"/>
      <c r="H1036" s="14"/>
      <c r="I1036" s="15"/>
      <c r="J1036" s="77"/>
      <c r="K1036" s="92"/>
    </row>
    <row r="1037" spans="1:11" ht="13" x14ac:dyDescent="0.15">
      <c r="A1037" s="14"/>
      <c r="B1037" s="14"/>
      <c r="C1037" s="14"/>
      <c r="D1037" s="16"/>
      <c r="E1037" s="16"/>
      <c r="F1037" s="14"/>
      <c r="G1037" s="14"/>
      <c r="H1037" s="14"/>
      <c r="I1037" s="15"/>
      <c r="J1037" s="77"/>
      <c r="K1037" s="92"/>
    </row>
    <row r="1038" spans="1:11" ht="13" x14ac:dyDescent="0.15">
      <c r="A1038" s="14"/>
      <c r="B1038" s="14"/>
      <c r="C1038" s="14"/>
      <c r="D1038" s="16"/>
      <c r="E1038" s="16"/>
      <c r="F1038" s="14"/>
      <c r="G1038" s="14"/>
      <c r="H1038" s="14"/>
      <c r="I1038" s="15"/>
      <c r="J1038" s="77"/>
      <c r="K1038" s="92"/>
    </row>
    <row r="1039" spans="1:11" ht="13" x14ac:dyDescent="0.15">
      <c r="A1039" s="14"/>
      <c r="B1039" s="14"/>
      <c r="C1039" s="14"/>
      <c r="D1039" s="16"/>
      <c r="E1039" s="16"/>
      <c r="F1039" s="14"/>
      <c r="G1039" s="14"/>
      <c r="H1039" s="14"/>
      <c r="I1039" s="15"/>
      <c r="J1039" s="77"/>
      <c r="K1039" s="92"/>
    </row>
    <row r="1040" spans="1:11" ht="13" x14ac:dyDescent="0.15">
      <c r="A1040" s="14"/>
      <c r="B1040" s="14"/>
      <c r="C1040" s="14"/>
      <c r="D1040" s="16"/>
      <c r="E1040" s="16"/>
      <c r="F1040" s="14"/>
      <c r="G1040" s="14"/>
      <c r="H1040" s="14"/>
      <c r="I1040" s="15"/>
      <c r="J1040" s="77"/>
      <c r="K1040" s="92"/>
    </row>
    <row r="1041" spans="1:11" ht="13" x14ac:dyDescent="0.15">
      <c r="A1041" s="14"/>
      <c r="B1041" s="14"/>
      <c r="C1041" s="14"/>
      <c r="D1041" s="16"/>
      <c r="E1041" s="16"/>
      <c r="F1041" s="14"/>
      <c r="G1041" s="14"/>
      <c r="H1041" s="14"/>
      <c r="I1041" s="15"/>
      <c r="J1041" s="77"/>
      <c r="K1041" s="92"/>
    </row>
    <row r="1042" spans="1:11" ht="13" x14ac:dyDescent="0.15">
      <c r="A1042" s="14"/>
      <c r="B1042" s="14"/>
      <c r="C1042" s="14"/>
      <c r="D1042" s="16"/>
      <c r="E1042" s="16"/>
      <c r="F1042" s="14"/>
      <c r="G1042" s="14"/>
      <c r="H1042" s="14"/>
      <c r="I1042" s="15"/>
      <c r="J1042" s="77"/>
      <c r="K1042" s="92"/>
    </row>
    <row r="1043" spans="1:11" ht="13" x14ac:dyDescent="0.15">
      <c r="A1043" s="14"/>
      <c r="B1043" s="14"/>
      <c r="C1043" s="14"/>
      <c r="D1043" s="16"/>
      <c r="E1043" s="16"/>
      <c r="F1043" s="14"/>
      <c r="G1043" s="14"/>
      <c r="H1043" s="14"/>
      <c r="I1043" s="15"/>
      <c r="J1043" s="77"/>
      <c r="K1043" s="92"/>
    </row>
    <row r="1044" spans="1:11" ht="13" x14ac:dyDescent="0.15">
      <c r="A1044" s="14"/>
      <c r="B1044" s="14"/>
      <c r="C1044" s="14"/>
      <c r="D1044" s="16"/>
      <c r="E1044" s="16"/>
      <c r="F1044" s="14"/>
      <c r="G1044" s="14"/>
      <c r="H1044" s="14"/>
      <c r="I1044" s="15"/>
      <c r="J1044" s="77"/>
      <c r="K1044" s="92"/>
    </row>
    <row r="1045" spans="1:11" ht="13" x14ac:dyDescent="0.15">
      <c r="A1045" s="14"/>
      <c r="B1045" s="14"/>
      <c r="C1045" s="14"/>
      <c r="D1045" s="16"/>
      <c r="E1045" s="16"/>
      <c r="F1045" s="14"/>
      <c r="G1045" s="14"/>
      <c r="H1045" s="14"/>
      <c r="I1045" s="15"/>
      <c r="J1045" s="77"/>
      <c r="K1045" s="92"/>
    </row>
    <row r="1046" spans="1:11" ht="13" x14ac:dyDescent="0.15">
      <c r="A1046" s="14"/>
      <c r="B1046" s="14"/>
      <c r="C1046" s="14"/>
      <c r="D1046" s="16"/>
      <c r="E1046" s="16"/>
      <c r="F1046" s="14"/>
      <c r="G1046" s="14"/>
      <c r="H1046" s="14"/>
      <c r="I1046" s="15"/>
      <c r="J1046" s="77"/>
      <c r="K1046" s="92"/>
    </row>
    <row r="1047" spans="1:11" ht="13" x14ac:dyDescent="0.15">
      <c r="A1047" s="14"/>
      <c r="B1047" s="14"/>
      <c r="C1047" s="14"/>
      <c r="D1047" s="16"/>
      <c r="E1047" s="16"/>
      <c r="F1047" s="14"/>
      <c r="G1047" s="14"/>
      <c r="H1047" s="14"/>
      <c r="I1047" s="15"/>
      <c r="J1047" s="77"/>
      <c r="K1047" s="92"/>
    </row>
    <row r="1048" spans="1:11" ht="13" x14ac:dyDescent="0.15">
      <c r="A1048" s="14"/>
      <c r="B1048" s="14"/>
      <c r="C1048" s="14"/>
      <c r="D1048" s="16"/>
      <c r="E1048" s="16"/>
      <c r="F1048" s="14"/>
      <c r="G1048" s="14"/>
      <c r="H1048" s="14"/>
      <c r="I1048" s="15"/>
      <c r="J1048" s="77"/>
      <c r="K1048" s="92"/>
    </row>
    <row r="1049" spans="1:11" ht="13" x14ac:dyDescent="0.15">
      <c r="A1049" s="14"/>
      <c r="B1049" s="14"/>
      <c r="C1049" s="14"/>
      <c r="D1049" s="16"/>
      <c r="E1049" s="16"/>
      <c r="F1049" s="14"/>
      <c r="G1049" s="14"/>
      <c r="H1049" s="14"/>
      <c r="I1049" s="15"/>
      <c r="J1049" s="77"/>
      <c r="K1049" s="92"/>
    </row>
    <row r="1050" spans="1:11" ht="13" x14ac:dyDescent="0.15">
      <c r="A1050" s="14"/>
      <c r="B1050" s="14"/>
      <c r="C1050" s="14"/>
      <c r="D1050" s="16"/>
      <c r="E1050" s="16"/>
      <c r="F1050" s="14"/>
      <c r="G1050" s="14"/>
      <c r="H1050" s="14"/>
      <c r="I1050" s="15"/>
      <c r="J1050" s="77"/>
      <c r="K1050" s="92"/>
    </row>
    <row r="1051" spans="1:11" ht="13" x14ac:dyDescent="0.15">
      <c r="A1051" s="14"/>
      <c r="B1051" s="14"/>
      <c r="C1051" s="14"/>
      <c r="D1051" s="16"/>
      <c r="E1051" s="16"/>
      <c r="F1051" s="14"/>
      <c r="G1051" s="14"/>
      <c r="H1051" s="14"/>
      <c r="I1051" s="15"/>
      <c r="J1051" s="77"/>
      <c r="K1051" s="92"/>
    </row>
    <row r="1052" spans="1:11" ht="13" x14ac:dyDescent="0.15">
      <c r="A1052" s="14"/>
      <c r="B1052" s="14"/>
      <c r="C1052" s="14"/>
      <c r="D1052" s="16"/>
      <c r="E1052" s="16"/>
      <c r="F1052" s="14"/>
      <c r="G1052" s="14"/>
      <c r="H1052" s="14"/>
      <c r="I1052" s="15"/>
      <c r="J1052" s="77"/>
      <c r="K1052" s="92"/>
    </row>
    <row r="1053" spans="1:11" ht="13" x14ac:dyDescent="0.15">
      <c r="A1053" s="14"/>
      <c r="B1053" s="14"/>
      <c r="C1053" s="14"/>
      <c r="D1053" s="16"/>
      <c r="E1053" s="16"/>
      <c r="F1053" s="14"/>
      <c r="G1053" s="14"/>
      <c r="H1053" s="14"/>
      <c r="I1053" s="15"/>
      <c r="J1053" s="77"/>
      <c r="K1053" s="92"/>
    </row>
    <row r="1054" spans="1:11" ht="13" x14ac:dyDescent="0.15">
      <c r="A1054" s="14"/>
      <c r="B1054" s="14"/>
      <c r="C1054" s="14"/>
      <c r="D1054" s="16"/>
      <c r="E1054" s="16"/>
      <c r="F1054" s="14"/>
      <c r="G1054" s="14"/>
      <c r="H1054" s="14"/>
      <c r="I1054" s="15"/>
      <c r="J1054" s="77"/>
      <c r="K1054" s="92"/>
    </row>
    <row r="1055" spans="1:11" ht="13" x14ac:dyDescent="0.15">
      <c r="A1055" s="14"/>
      <c r="B1055" s="14"/>
      <c r="C1055" s="14"/>
      <c r="D1055" s="16"/>
      <c r="E1055" s="16"/>
      <c r="F1055" s="14"/>
      <c r="G1055" s="14"/>
      <c r="H1055" s="14"/>
      <c r="I1055" s="15"/>
      <c r="J1055" s="77"/>
      <c r="K1055" s="92"/>
    </row>
    <row r="1056" spans="1:11" ht="13" x14ac:dyDescent="0.15">
      <c r="A1056" s="14"/>
      <c r="B1056" s="14"/>
      <c r="C1056" s="14"/>
      <c r="D1056" s="16"/>
      <c r="E1056" s="16"/>
      <c r="F1056" s="14"/>
      <c r="G1056" s="14"/>
      <c r="H1056" s="14"/>
      <c r="I1056" s="15"/>
      <c r="J1056" s="77"/>
      <c r="K1056" s="92"/>
    </row>
    <row r="1057" spans="1:11" ht="13" x14ac:dyDescent="0.15">
      <c r="A1057" s="14"/>
      <c r="B1057" s="14"/>
      <c r="C1057" s="14"/>
      <c r="D1057" s="16"/>
      <c r="E1057" s="16"/>
      <c r="F1057" s="14"/>
      <c r="G1057" s="14"/>
      <c r="H1057" s="14"/>
      <c r="I1057" s="15"/>
      <c r="J1057" s="77"/>
      <c r="K1057" s="92"/>
    </row>
    <row r="1058" spans="1:11" ht="13" x14ac:dyDescent="0.15">
      <c r="A1058" s="14"/>
      <c r="B1058" s="14"/>
      <c r="C1058" s="14"/>
      <c r="D1058" s="16"/>
      <c r="E1058" s="16"/>
      <c r="F1058" s="14"/>
      <c r="G1058" s="14"/>
      <c r="H1058" s="14"/>
      <c r="I1058" s="15"/>
      <c r="J1058" s="77"/>
      <c r="K1058" s="92"/>
    </row>
    <row r="1059" spans="1:11" ht="13" x14ac:dyDescent="0.15">
      <c r="A1059" s="14"/>
      <c r="B1059" s="14"/>
      <c r="C1059" s="14"/>
      <c r="D1059" s="16"/>
      <c r="E1059" s="16"/>
      <c r="F1059" s="14"/>
      <c r="G1059" s="14"/>
      <c r="H1059" s="14"/>
      <c r="I1059" s="15"/>
      <c r="J1059" s="77"/>
      <c r="K1059" s="92"/>
    </row>
    <row r="1060" spans="1:11" ht="13" x14ac:dyDescent="0.15">
      <c r="A1060" s="14"/>
      <c r="B1060" s="14"/>
      <c r="C1060" s="14"/>
      <c r="D1060" s="16"/>
      <c r="E1060" s="16"/>
      <c r="F1060" s="14"/>
      <c r="G1060" s="14"/>
      <c r="H1060" s="14"/>
      <c r="I1060" s="15"/>
      <c r="J1060" s="77"/>
      <c r="K1060" s="92"/>
    </row>
    <row r="1061" spans="1:11" ht="13" x14ac:dyDescent="0.15">
      <c r="A1061" s="14"/>
      <c r="B1061" s="14"/>
      <c r="C1061" s="14"/>
      <c r="D1061" s="16"/>
      <c r="E1061" s="16"/>
      <c r="F1061" s="14"/>
      <c r="G1061" s="14"/>
      <c r="H1061" s="14"/>
      <c r="I1061" s="15"/>
      <c r="J1061" s="77"/>
      <c r="K1061" s="92"/>
    </row>
    <row r="1062" spans="1:11" ht="13" x14ac:dyDescent="0.15">
      <c r="A1062" s="14"/>
      <c r="B1062" s="14"/>
      <c r="C1062" s="14"/>
      <c r="D1062" s="16"/>
      <c r="E1062" s="16"/>
      <c r="F1062" s="14"/>
      <c r="G1062" s="14"/>
      <c r="H1062" s="14"/>
      <c r="I1062" s="15"/>
      <c r="J1062" s="77"/>
      <c r="K1062" s="92"/>
    </row>
    <row r="1063" spans="1:11" ht="13" x14ac:dyDescent="0.15">
      <c r="A1063" s="14"/>
      <c r="B1063" s="14"/>
      <c r="C1063" s="14"/>
      <c r="D1063" s="16"/>
      <c r="E1063" s="16"/>
      <c r="F1063" s="14"/>
      <c r="G1063" s="14"/>
      <c r="H1063" s="14"/>
      <c r="I1063" s="15"/>
      <c r="J1063" s="77"/>
      <c r="K1063" s="92"/>
    </row>
    <row r="1064" spans="1:11" ht="13" x14ac:dyDescent="0.15">
      <c r="A1064" s="14"/>
      <c r="B1064" s="14"/>
      <c r="C1064" s="14"/>
      <c r="D1064" s="16"/>
      <c r="E1064" s="16"/>
      <c r="F1064" s="14"/>
      <c r="G1064" s="14"/>
      <c r="H1064" s="14"/>
      <c r="I1064" s="15"/>
      <c r="J1064" s="77"/>
      <c r="K1064" s="92"/>
    </row>
    <row r="1065" spans="1:11" ht="13" x14ac:dyDescent="0.15">
      <c r="A1065" s="14"/>
      <c r="B1065" s="14"/>
      <c r="C1065" s="14"/>
      <c r="D1065" s="16"/>
      <c r="E1065" s="16"/>
      <c r="F1065" s="14"/>
      <c r="G1065" s="14"/>
      <c r="H1065" s="14"/>
      <c r="I1065" s="15"/>
      <c r="J1065" s="77"/>
      <c r="K1065" s="92"/>
    </row>
    <row r="1066" spans="1:11" ht="13" x14ac:dyDescent="0.15">
      <c r="A1066" s="14"/>
      <c r="B1066" s="14"/>
      <c r="C1066" s="14"/>
      <c r="D1066" s="16"/>
      <c r="E1066" s="16"/>
      <c r="F1066" s="14"/>
      <c r="G1066" s="14"/>
      <c r="H1066" s="14"/>
      <c r="I1066" s="15"/>
      <c r="J1066" s="77"/>
      <c r="K1066" s="92"/>
    </row>
    <row r="1067" spans="1:11" ht="13" x14ac:dyDescent="0.15">
      <c r="A1067" s="14"/>
      <c r="B1067" s="14"/>
      <c r="C1067" s="14"/>
      <c r="D1067" s="16"/>
      <c r="E1067" s="16"/>
      <c r="F1067" s="14"/>
      <c r="G1067" s="14"/>
      <c r="H1067" s="14"/>
      <c r="I1067" s="15"/>
      <c r="J1067" s="77"/>
      <c r="K1067" s="92"/>
    </row>
    <row r="1068" spans="1:11" ht="13" x14ac:dyDescent="0.15">
      <c r="A1068" s="14"/>
      <c r="B1068" s="14"/>
      <c r="C1068" s="14"/>
      <c r="D1068" s="16"/>
      <c r="E1068" s="16"/>
      <c r="F1068" s="14"/>
      <c r="G1068" s="14"/>
      <c r="H1068" s="14"/>
      <c r="I1068" s="15"/>
      <c r="J1068" s="77"/>
      <c r="K1068" s="92"/>
    </row>
    <row r="1069" spans="1:11" ht="13" x14ac:dyDescent="0.15">
      <c r="A1069" s="14"/>
      <c r="B1069" s="14"/>
      <c r="C1069" s="14"/>
      <c r="D1069" s="16"/>
      <c r="E1069" s="16"/>
      <c r="F1069" s="14"/>
      <c r="G1069" s="14"/>
      <c r="H1069" s="14"/>
      <c r="I1069" s="15"/>
      <c r="J1069" s="77"/>
      <c r="K1069" s="92"/>
    </row>
    <row r="1070" spans="1:11" ht="13" x14ac:dyDescent="0.15">
      <c r="A1070" s="14"/>
      <c r="B1070" s="14"/>
      <c r="C1070" s="14"/>
      <c r="D1070" s="16"/>
      <c r="E1070" s="16"/>
      <c r="F1070" s="14"/>
      <c r="G1070" s="14"/>
      <c r="H1070" s="14"/>
      <c r="I1070" s="15"/>
      <c r="J1070" s="77"/>
      <c r="K1070" s="92"/>
    </row>
    <row r="1071" spans="1:11" ht="13" x14ac:dyDescent="0.15">
      <c r="A1071" s="14"/>
      <c r="B1071" s="14"/>
      <c r="C1071" s="14"/>
      <c r="D1071" s="16"/>
      <c r="E1071" s="16"/>
      <c r="F1071" s="14"/>
      <c r="G1071" s="14"/>
      <c r="H1071" s="14"/>
      <c r="I1071" s="15"/>
      <c r="J1071" s="77"/>
      <c r="K1071" s="92"/>
    </row>
    <row r="1072" spans="1:11" ht="13" x14ac:dyDescent="0.15">
      <c r="A1072" s="14"/>
      <c r="B1072" s="14"/>
      <c r="C1072" s="14"/>
      <c r="D1072" s="16"/>
      <c r="E1072" s="16"/>
      <c r="F1072" s="14"/>
      <c r="G1072" s="14"/>
      <c r="H1072" s="14"/>
      <c r="I1072" s="15"/>
      <c r="J1072" s="77"/>
      <c r="K1072" s="92"/>
    </row>
    <row r="1073" spans="1:11" ht="13" x14ac:dyDescent="0.15">
      <c r="A1073" s="14"/>
      <c r="B1073" s="14"/>
      <c r="C1073" s="14"/>
      <c r="D1073" s="16"/>
      <c r="E1073" s="16"/>
      <c r="F1073" s="14"/>
      <c r="G1073" s="14"/>
      <c r="H1073" s="14"/>
      <c r="I1073" s="15"/>
      <c r="J1073" s="77"/>
      <c r="K1073" s="92"/>
    </row>
    <row r="1074" spans="1:11" ht="13" x14ac:dyDescent="0.15">
      <c r="A1074" s="14"/>
      <c r="B1074" s="14"/>
      <c r="C1074" s="14"/>
      <c r="D1074" s="16"/>
      <c r="E1074" s="16"/>
      <c r="F1074" s="14"/>
      <c r="G1074" s="14"/>
      <c r="H1074" s="14"/>
      <c r="I1074" s="15"/>
      <c r="J1074" s="77"/>
      <c r="K1074" s="92"/>
    </row>
    <row r="1075" spans="1:11" ht="13" x14ac:dyDescent="0.15">
      <c r="A1075" s="14"/>
      <c r="B1075" s="14"/>
      <c r="C1075" s="14"/>
      <c r="D1075" s="16"/>
      <c r="E1075" s="16"/>
      <c r="F1075" s="14"/>
      <c r="G1075" s="14"/>
      <c r="H1075" s="14"/>
      <c r="I1075" s="15"/>
      <c r="J1075" s="77"/>
      <c r="K1075" s="92"/>
    </row>
    <row r="1076" spans="1:11" ht="13" x14ac:dyDescent="0.15">
      <c r="A1076" s="14"/>
      <c r="B1076" s="14"/>
      <c r="C1076" s="14"/>
      <c r="D1076" s="16"/>
      <c r="E1076" s="16"/>
      <c r="F1076" s="14"/>
      <c r="G1076" s="14"/>
      <c r="H1076" s="14"/>
      <c r="I1076" s="15"/>
      <c r="J1076" s="77"/>
      <c r="K1076" s="92"/>
    </row>
    <row r="1077" spans="1:11" ht="13" x14ac:dyDescent="0.15">
      <c r="A1077" s="14"/>
      <c r="B1077" s="14"/>
      <c r="C1077" s="14"/>
      <c r="D1077" s="16"/>
      <c r="E1077" s="16"/>
      <c r="F1077" s="14"/>
      <c r="G1077" s="14"/>
      <c r="H1077" s="14"/>
      <c r="I1077" s="15"/>
      <c r="J1077" s="77"/>
      <c r="K1077" s="92"/>
    </row>
    <row r="1078" spans="1:11" ht="13" x14ac:dyDescent="0.15">
      <c r="A1078" s="14"/>
      <c r="B1078" s="14"/>
      <c r="C1078" s="14"/>
      <c r="D1078" s="16"/>
      <c r="E1078" s="16"/>
      <c r="F1078" s="14"/>
      <c r="G1078" s="14"/>
      <c r="H1078" s="14"/>
      <c r="I1078" s="15"/>
      <c r="J1078" s="77"/>
      <c r="K1078" s="92"/>
    </row>
    <row r="1079" spans="1:11" ht="13" x14ac:dyDescent="0.15">
      <c r="A1079" s="14"/>
      <c r="B1079" s="14"/>
      <c r="C1079" s="14"/>
      <c r="D1079" s="16"/>
      <c r="E1079" s="16"/>
      <c r="F1079" s="14"/>
      <c r="G1079" s="14"/>
      <c r="H1079" s="14"/>
      <c r="I1079" s="15"/>
      <c r="J1079" s="77"/>
      <c r="K1079" s="92"/>
    </row>
    <row r="1080" spans="1:11" ht="13" x14ac:dyDescent="0.15">
      <c r="A1080" s="14"/>
      <c r="B1080" s="14"/>
      <c r="C1080" s="14"/>
      <c r="D1080" s="16"/>
      <c r="E1080" s="16"/>
      <c r="F1080" s="14"/>
      <c r="G1080" s="14"/>
      <c r="H1080" s="14"/>
      <c r="I1080" s="15"/>
      <c r="J1080" s="77"/>
      <c r="K1080" s="92"/>
    </row>
    <row r="1081" spans="1:11" ht="13" x14ac:dyDescent="0.15">
      <c r="A1081" s="14"/>
      <c r="B1081" s="14"/>
      <c r="C1081" s="14"/>
      <c r="D1081" s="16"/>
      <c r="E1081" s="16"/>
      <c r="F1081" s="14"/>
      <c r="G1081" s="14"/>
      <c r="H1081" s="14"/>
      <c r="I1081" s="15"/>
      <c r="J1081" s="77"/>
      <c r="K1081" s="92"/>
    </row>
    <row r="1082" spans="1:11" ht="13" x14ac:dyDescent="0.15">
      <c r="A1082" s="14"/>
      <c r="B1082" s="14"/>
      <c r="C1082" s="14"/>
      <c r="D1082" s="16"/>
      <c r="E1082" s="16"/>
      <c r="F1082" s="14"/>
      <c r="G1082" s="14"/>
      <c r="H1082" s="14"/>
      <c r="I1082" s="15"/>
      <c r="J1082" s="77"/>
      <c r="K1082" s="92"/>
    </row>
    <row r="1083" spans="1:11" ht="13" x14ac:dyDescent="0.15">
      <c r="A1083" s="14"/>
      <c r="B1083" s="14"/>
      <c r="C1083" s="14"/>
      <c r="D1083" s="16"/>
      <c r="E1083" s="16"/>
      <c r="F1083" s="14"/>
      <c r="G1083" s="14"/>
      <c r="H1083" s="14"/>
      <c r="I1083" s="15"/>
      <c r="J1083" s="77"/>
      <c r="K1083" s="92"/>
    </row>
    <row r="1084" spans="1:11" ht="13" x14ac:dyDescent="0.15">
      <c r="A1084" s="14"/>
      <c r="B1084" s="14"/>
      <c r="C1084" s="14"/>
      <c r="D1084" s="16"/>
      <c r="E1084" s="16"/>
      <c r="F1084" s="14"/>
      <c r="G1084" s="14"/>
      <c r="H1084" s="14"/>
      <c r="I1084" s="15"/>
      <c r="J1084" s="77"/>
      <c r="K1084" s="92"/>
    </row>
    <row r="1085" spans="1:11" ht="13" x14ac:dyDescent="0.15">
      <c r="A1085" s="14"/>
      <c r="B1085" s="14"/>
      <c r="C1085" s="14"/>
      <c r="D1085" s="16"/>
      <c r="E1085" s="16"/>
      <c r="F1085" s="14"/>
      <c r="G1085" s="14"/>
      <c r="H1085" s="14"/>
      <c r="I1085" s="15"/>
      <c r="J1085" s="77"/>
      <c r="K1085" s="92"/>
    </row>
    <row r="1086" spans="1:11" ht="13" x14ac:dyDescent="0.15">
      <c r="A1086" s="14"/>
      <c r="B1086" s="14"/>
      <c r="C1086" s="14"/>
      <c r="D1086" s="16"/>
      <c r="E1086" s="16"/>
      <c r="F1086" s="14"/>
      <c r="G1086" s="14"/>
      <c r="H1086" s="14"/>
      <c r="I1086" s="15"/>
      <c r="J1086" s="77"/>
      <c r="K1086" s="92"/>
    </row>
    <row r="1087" spans="1:11" ht="13" x14ac:dyDescent="0.15">
      <c r="A1087" s="14"/>
      <c r="B1087" s="14"/>
      <c r="C1087" s="14"/>
      <c r="D1087" s="16"/>
      <c r="E1087" s="16"/>
      <c r="F1087" s="14"/>
      <c r="G1087" s="14"/>
      <c r="H1087" s="14"/>
      <c r="I1087" s="15"/>
      <c r="J1087" s="77"/>
      <c r="K1087" s="92"/>
    </row>
    <row r="1088" spans="1:11" ht="13" x14ac:dyDescent="0.15">
      <c r="A1088" s="14"/>
      <c r="B1088" s="14"/>
      <c r="C1088" s="14"/>
      <c r="D1088" s="16"/>
      <c r="E1088" s="16"/>
      <c r="F1088" s="14"/>
      <c r="G1088" s="14"/>
      <c r="H1088" s="14"/>
      <c r="I1088" s="15"/>
      <c r="J1088" s="77"/>
      <c r="K1088" s="92"/>
    </row>
    <row r="1089" spans="1:11" ht="13" x14ac:dyDescent="0.15">
      <c r="A1089" s="14"/>
      <c r="B1089" s="14"/>
      <c r="C1089" s="14"/>
      <c r="D1089" s="16"/>
      <c r="E1089" s="16"/>
      <c r="F1089" s="14"/>
      <c r="G1089" s="14"/>
      <c r="H1089" s="14"/>
      <c r="I1089" s="15"/>
      <c r="J1089" s="77"/>
      <c r="K1089" s="92"/>
    </row>
    <row r="1090" spans="1:11" ht="13" x14ac:dyDescent="0.15">
      <c r="A1090" s="14"/>
      <c r="B1090" s="14"/>
      <c r="C1090" s="14"/>
      <c r="D1090" s="16"/>
      <c r="E1090" s="16"/>
      <c r="F1090" s="14"/>
      <c r="G1090" s="14"/>
      <c r="H1090" s="14"/>
      <c r="I1090" s="15"/>
      <c r="J1090" s="77"/>
      <c r="K1090" s="92"/>
    </row>
    <row r="1091" spans="1:11" ht="13" x14ac:dyDescent="0.15">
      <c r="A1091" s="14"/>
      <c r="B1091" s="14"/>
      <c r="C1091" s="14"/>
      <c r="D1091" s="16"/>
      <c r="E1091" s="16"/>
      <c r="F1091" s="14"/>
      <c r="G1091" s="14"/>
      <c r="H1091" s="14"/>
      <c r="I1091" s="15"/>
      <c r="J1091" s="77"/>
      <c r="K1091" s="92"/>
    </row>
    <row r="1092" spans="1:11" ht="13" x14ac:dyDescent="0.15">
      <c r="A1092" s="14"/>
      <c r="B1092" s="14"/>
      <c r="C1092" s="14"/>
      <c r="D1092" s="16"/>
      <c r="E1092" s="16"/>
      <c r="F1092" s="14"/>
      <c r="G1092" s="14"/>
      <c r="H1092" s="14"/>
      <c r="I1092" s="15"/>
      <c r="J1092" s="77"/>
      <c r="K1092" s="92"/>
    </row>
    <row r="1093" spans="1:11" ht="13" x14ac:dyDescent="0.15">
      <c r="A1093" s="14"/>
      <c r="B1093" s="14"/>
      <c r="C1093" s="14"/>
      <c r="D1093" s="16"/>
      <c r="E1093" s="16"/>
      <c r="F1093" s="14"/>
      <c r="G1093" s="14"/>
      <c r="H1093" s="14"/>
      <c r="I1093" s="15"/>
      <c r="J1093" s="77"/>
      <c r="K1093" s="92"/>
    </row>
    <row r="1094" spans="1:11" ht="13" x14ac:dyDescent="0.15">
      <c r="A1094" s="14"/>
      <c r="B1094" s="14"/>
      <c r="C1094" s="14"/>
      <c r="D1094" s="16"/>
      <c r="E1094" s="16"/>
      <c r="F1094" s="14"/>
      <c r="G1094" s="14"/>
      <c r="H1094" s="14"/>
      <c r="I1094" s="15"/>
      <c r="J1094" s="77"/>
      <c r="K1094" s="92"/>
    </row>
    <row r="1095" spans="1:11" ht="13" x14ac:dyDescent="0.15">
      <c r="A1095" s="14"/>
      <c r="B1095" s="14"/>
      <c r="C1095" s="14"/>
      <c r="D1095" s="16"/>
      <c r="E1095" s="16"/>
      <c r="F1095" s="14"/>
      <c r="G1095" s="14"/>
      <c r="H1095" s="14"/>
      <c r="I1095" s="15"/>
      <c r="J1095" s="77"/>
      <c r="K1095" s="92"/>
    </row>
    <row r="1096" spans="1:11" ht="13" x14ac:dyDescent="0.15">
      <c r="A1096" s="14"/>
      <c r="B1096" s="14"/>
      <c r="C1096" s="14"/>
      <c r="D1096" s="16"/>
      <c r="E1096" s="16"/>
      <c r="F1096" s="14"/>
      <c r="G1096" s="14"/>
      <c r="H1096" s="14"/>
      <c r="I1096" s="15"/>
      <c r="J1096" s="77"/>
      <c r="K1096" s="92"/>
    </row>
    <row r="1097" spans="1:11" ht="13" x14ac:dyDescent="0.15">
      <c r="A1097" s="14"/>
      <c r="B1097" s="14"/>
      <c r="C1097" s="14"/>
      <c r="D1097" s="16"/>
      <c r="E1097" s="16"/>
      <c r="F1097" s="14"/>
      <c r="G1097" s="14"/>
      <c r="H1097" s="14"/>
      <c r="I1097" s="15"/>
      <c r="J1097" s="77"/>
      <c r="K1097" s="92"/>
    </row>
    <row r="1098" spans="1:11" ht="13" x14ac:dyDescent="0.15">
      <c r="A1098" s="14"/>
      <c r="B1098" s="14"/>
      <c r="C1098" s="14"/>
      <c r="D1098" s="16"/>
      <c r="E1098" s="16"/>
      <c r="F1098" s="14"/>
      <c r="G1098" s="14"/>
      <c r="H1098" s="14"/>
      <c r="I1098" s="15"/>
      <c r="J1098" s="77"/>
      <c r="K1098" s="92"/>
    </row>
    <row r="1099" spans="1:11" ht="13" x14ac:dyDescent="0.15">
      <c r="A1099" s="14"/>
      <c r="B1099" s="14"/>
      <c r="C1099" s="14"/>
      <c r="D1099" s="16"/>
      <c r="E1099" s="16"/>
      <c r="F1099" s="14"/>
      <c r="G1099" s="14"/>
      <c r="H1099" s="14"/>
      <c r="I1099" s="15"/>
      <c r="J1099" s="77"/>
      <c r="K1099" s="92"/>
    </row>
    <row r="1100" spans="1:11" ht="13" x14ac:dyDescent="0.15">
      <c r="A1100" s="14"/>
      <c r="B1100" s="14"/>
      <c r="C1100" s="14"/>
      <c r="D1100" s="16"/>
      <c r="E1100" s="16"/>
      <c r="F1100" s="14"/>
      <c r="G1100" s="14"/>
      <c r="H1100" s="14"/>
      <c r="I1100" s="15"/>
      <c r="J1100" s="77"/>
      <c r="K1100" s="92"/>
    </row>
    <row r="1101" spans="1:11" ht="13" x14ac:dyDescent="0.15">
      <c r="A1101" s="14"/>
      <c r="B1101" s="14"/>
      <c r="C1101" s="14"/>
      <c r="D1101" s="16"/>
      <c r="E1101" s="16"/>
      <c r="F1101" s="14"/>
      <c r="G1101" s="14"/>
      <c r="H1101" s="14"/>
      <c r="I1101" s="15"/>
      <c r="J1101" s="77"/>
      <c r="K1101" s="92"/>
    </row>
    <row r="1102" spans="1:11" ht="13" x14ac:dyDescent="0.15">
      <c r="A1102" s="14"/>
      <c r="B1102" s="14"/>
      <c r="C1102" s="14"/>
      <c r="D1102" s="16"/>
      <c r="E1102" s="16"/>
      <c r="F1102" s="14"/>
      <c r="G1102" s="14"/>
      <c r="H1102" s="14"/>
      <c r="I1102" s="15"/>
      <c r="J1102" s="77"/>
      <c r="K1102" s="92"/>
    </row>
    <row r="1103" spans="1:11" ht="13" x14ac:dyDescent="0.15">
      <c r="A1103" s="14"/>
      <c r="B1103" s="14"/>
      <c r="C1103" s="14"/>
      <c r="D1103" s="16"/>
      <c r="E1103" s="16"/>
      <c r="F1103" s="14"/>
      <c r="G1103" s="14"/>
      <c r="H1103" s="14"/>
      <c r="I1103" s="15"/>
      <c r="J1103" s="77"/>
      <c r="K1103" s="92"/>
    </row>
    <row r="1104" spans="1:11" ht="13" x14ac:dyDescent="0.15">
      <c r="A1104" s="14"/>
      <c r="B1104" s="14"/>
      <c r="C1104" s="14"/>
      <c r="D1104" s="16"/>
      <c r="E1104" s="16"/>
      <c r="F1104" s="14"/>
      <c r="G1104" s="14"/>
      <c r="H1104" s="14"/>
      <c r="I1104" s="15"/>
      <c r="J1104" s="77"/>
      <c r="K1104" s="92"/>
    </row>
    <row r="1105" spans="1:11" ht="13" x14ac:dyDescent="0.15">
      <c r="A1105" s="14"/>
      <c r="B1105" s="14"/>
      <c r="C1105" s="14"/>
      <c r="D1105" s="16"/>
      <c r="E1105" s="16"/>
      <c r="F1105" s="14"/>
      <c r="G1105" s="14"/>
      <c r="H1105" s="14"/>
      <c r="I1105" s="15"/>
      <c r="J1105" s="77"/>
      <c r="K1105" s="92"/>
    </row>
    <row r="1106" spans="1:11" ht="13" x14ac:dyDescent="0.15">
      <c r="A1106" s="14"/>
      <c r="B1106" s="14"/>
      <c r="C1106" s="14"/>
      <c r="D1106" s="16"/>
      <c r="E1106" s="16"/>
      <c r="F1106" s="14"/>
      <c r="G1106" s="14"/>
      <c r="H1106" s="14"/>
      <c r="I1106" s="15"/>
      <c r="J1106" s="77"/>
      <c r="K1106" s="92"/>
    </row>
    <row r="1107" spans="1:11" ht="13" x14ac:dyDescent="0.15">
      <c r="A1107" s="14"/>
      <c r="B1107" s="14"/>
      <c r="C1107" s="14"/>
      <c r="D1107" s="16"/>
      <c r="E1107" s="16"/>
      <c r="F1107" s="14"/>
      <c r="G1107" s="14"/>
      <c r="H1107" s="14"/>
      <c r="I1107" s="15"/>
      <c r="J1107" s="77"/>
      <c r="K1107" s="92"/>
    </row>
    <row r="1108" spans="1:11" ht="13" x14ac:dyDescent="0.15">
      <c r="A1108" s="14"/>
      <c r="B1108" s="14"/>
      <c r="C1108" s="14"/>
      <c r="D1108" s="16"/>
      <c r="E1108" s="16"/>
      <c r="F1108" s="14"/>
      <c r="G1108" s="14"/>
      <c r="H1108" s="14"/>
      <c r="I1108" s="15"/>
      <c r="J1108" s="77"/>
      <c r="K1108" s="92"/>
    </row>
    <row r="1109" spans="1:11" ht="13" x14ac:dyDescent="0.15">
      <c r="A1109" s="14"/>
      <c r="B1109" s="14"/>
      <c r="C1109" s="14"/>
      <c r="D1109" s="16"/>
      <c r="E1109" s="16"/>
      <c r="F1109" s="14"/>
      <c r="G1109" s="14"/>
      <c r="H1109" s="14"/>
      <c r="I1109" s="15"/>
      <c r="J1109" s="77"/>
      <c r="K1109" s="92"/>
    </row>
    <row r="1110" spans="1:11" ht="13" x14ac:dyDescent="0.15">
      <c r="A1110" s="14"/>
      <c r="B1110" s="14"/>
      <c r="C1110" s="14"/>
      <c r="D1110" s="16"/>
      <c r="E1110" s="16"/>
      <c r="F1110" s="14"/>
      <c r="G1110" s="14"/>
      <c r="H1110" s="14"/>
      <c r="I1110" s="15"/>
      <c r="J1110" s="77"/>
      <c r="K1110" s="92"/>
    </row>
    <row r="1111" spans="1:11" ht="13" x14ac:dyDescent="0.15">
      <c r="A1111" s="14"/>
      <c r="B1111" s="14"/>
      <c r="C1111" s="14"/>
      <c r="D1111" s="16"/>
      <c r="E1111" s="16"/>
      <c r="F1111" s="14"/>
      <c r="G1111" s="14"/>
      <c r="H1111" s="14"/>
      <c r="I1111" s="15"/>
      <c r="J1111" s="77"/>
      <c r="K1111" s="92"/>
    </row>
    <row r="1112" spans="1:11" ht="13" x14ac:dyDescent="0.15">
      <c r="A1112" s="14"/>
      <c r="B1112" s="14"/>
      <c r="C1112" s="14"/>
      <c r="D1112" s="16"/>
      <c r="E1112" s="16"/>
      <c r="F1112" s="14"/>
      <c r="G1112" s="14"/>
      <c r="H1112" s="14"/>
      <c r="I1112" s="15"/>
      <c r="J1112" s="77"/>
      <c r="K1112" s="92"/>
    </row>
    <row r="1113" spans="1:11" ht="13" x14ac:dyDescent="0.15">
      <c r="A1113" s="14"/>
      <c r="B1113" s="14"/>
      <c r="C1113" s="14"/>
      <c r="D1113" s="16"/>
      <c r="E1113" s="16"/>
      <c r="F1113" s="14"/>
      <c r="G1113" s="14"/>
      <c r="H1113" s="14"/>
      <c r="I1113" s="15"/>
      <c r="J1113" s="77"/>
      <c r="K1113" s="92"/>
    </row>
    <row r="1114" spans="1:11" ht="13" x14ac:dyDescent="0.15">
      <c r="A1114" s="14"/>
      <c r="B1114" s="14"/>
      <c r="C1114" s="14"/>
      <c r="D1114" s="16"/>
      <c r="E1114" s="16"/>
      <c r="F1114" s="14"/>
      <c r="G1114" s="14"/>
      <c r="H1114" s="14"/>
      <c r="I1114" s="15"/>
      <c r="J1114" s="77"/>
      <c r="K1114" s="92"/>
    </row>
    <row r="1115" spans="1:11" ht="13" x14ac:dyDescent="0.15">
      <c r="A1115" s="14"/>
      <c r="B1115" s="14"/>
      <c r="C1115" s="14"/>
      <c r="D1115" s="16"/>
      <c r="E1115" s="16"/>
      <c r="F1115" s="14"/>
      <c r="G1115" s="14"/>
      <c r="H1115" s="14"/>
      <c r="I1115" s="15"/>
      <c r="J1115" s="77"/>
      <c r="K1115" s="92"/>
    </row>
    <row r="1116" spans="1:11" ht="13" x14ac:dyDescent="0.15">
      <c r="A1116" s="14"/>
      <c r="B1116" s="14"/>
      <c r="C1116" s="14"/>
      <c r="D1116" s="16"/>
      <c r="E1116" s="16"/>
      <c r="F1116" s="14"/>
      <c r="G1116" s="14"/>
      <c r="H1116" s="14"/>
      <c r="I1116" s="15"/>
      <c r="J1116" s="77"/>
      <c r="K1116" s="92"/>
    </row>
    <row r="1117" spans="1:11" ht="13" x14ac:dyDescent="0.15">
      <c r="A1117" s="14"/>
      <c r="B1117" s="14"/>
      <c r="C1117" s="14"/>
      <c r="D1117" s="16"/>
      <c r="E1117" s="16"/>
      <c r="F1117" s="14"/>
      <c r="G1117" s="14"/>
      <c r="H1117" s="14"/>
      <c r="I1117" s="15"/>
      <c r="J1117" s="77"/>
      <c r="K1117" s="92"/>
    </row>
    <row r="1118" spans="1:11" ht="13" x14ac:dyDescent="0.15">
      <c r="A1118" s="14"/>
      <c r="B1118" s="14"/>
      <c r="C1118" s="14"/>
      <c r="D1118" s="16"/>
      <c r="E1118" s="16"/>
      <c r="F1118" s="14"/>
      <c r="G1118" s="14"/>
      <c r="H1118" s="14"/>
      <c r="I1118" s="15"/>
      <c r="J1118" s="77"/>
      <c r="K1118" s="92"/>
    </row>
    <row r="1119" spans="1:11" ht="13" x14ac:dyDescent="0.15">
      <c r="A1119" s="14"/>
      <c r="B1119" s="14"/>
      <c r="C1119" s="14"/>
      <c r="D1119" s="16"/>
      <c r="E1119" s="16"/>
      <c r="F1119" s="14"/>
      <c r="G1119" s="14"/>
      <c r="H1119" s="14"/>
      <c r="I1119" s="15"/>
      <c r="J1119" s="77"/>
      <c r="K1119" s="92"/>
    </row>
    <row r="1120" spans="1:11" ht="13" x14ac:dyDescent="0.15">
      <c r="A1120" s="14"/>
      <c r="B1120" s="14"/>
      <c r="C1120" s="14"/>
      <c r="D1120" s="16"/>
      <c r="E1120" s="16"/>
      <c r="F1120" s="14"/>
      <c r="G1120" s="14"/>
      <c r="H1120" s="14"/>
      <c r="I1120" s="15"/>
      <c r="J1120" s="77"/>
      <c r="K1120" s="92"/>
    </row>
    <row r="1121" spans="1:11" ht="13" x14ac:dyDescent="0.15">
      <c r="A1121" s="14"/>
      <c r="B1121" s="14"/>
      <c r="C1121" s="14"/>
      <c r="D1121" s="16"/>
      <c r="E1121" s="16"/>
      <c r="F1121" s="14"/>
      <c r="G1121" s="14"/>
      <c r="H1121" s="14"/>
      <c r="I1121" s="15"/>
      <c r="J1121" s="77"/>
      <c r="K1121" s="92"/>
    </row>
    <row r="1122" spans="1:11" ht="13" x14ac:dyDescent="0.15">
      <c r="A1122" s="14"/>
      <c r="B1122" s="14"/>
      <c r="C1122" s="14"/>
      <c r="D1122" s="16"/>
      <c r="E1122" s="16"/>
      <c r="F1122" s="14"/>
      <c r="G1122" s="14"/>
      <c r="H1122" s="14"/>
      <c r="I1122" s="15"/>
      <c r="J1122" s="77"/>
      <c r="K1122" s="92"/>
    </row>
    <row r="1123" spans="1:11" ht="13" x14ac:dyDescent="0.15">
      <c r="A1123" s="14"/>
      <c r="B1123" s="14"/>
      <c r="C1123" s="14"/>
      <c r="D1123" s="16"/>
      <c r="E1123" s="16"/>
      <c r="F1123" s="14"/>
      <c r="G1123" s="14"/>
      <c r="H1123" s="14"/>
      <c r="I1123" s="15"/>
      <c r="J1123" s="77"/>
      <c r="K1123" s="92"/>
    </row>
    <row r="1124" spans="1:11" ht="13" x14ac:dyDescent="0.15">
      <c r="A1124" s="14"/>
      <c r="B1124" s="14"/>
      <c r="C1124" s="14"/>
      <c r="D1124" s="16"/>
      <c r="E1124" s="16"/>
      <c r="F1124" s="14"/>
      <c r="G1124" s="14"/>
      <c r="H1124" s="14"/>
      <c r="I1124" s="15"/>
      <c r="J1124" s="77"/>
      <c r="K1124" s="92"/>
    </row>
    <row r="1125" spans="1:11" ht="13" x14ac:dyDescent="0.15">
      <c r="A1125" s="14"/>
      <c r="B1125" s="14"/>
      <c r="C1125" s="14"/>
      <c r="D1125" s="16"/>
      <c r="E1125" s="16"/>
      <c r="F1125" s="14"/>
      <c r="G1125" s="14"/>
      <c r="H1125" s="14"/>
      <c r="I1125" s="15"/>
      <c r="J1125" s="77"/>
      <c r="K1125" s="92"/>
    </row>
    <row r="1126" spans="1:11" ht="13" x14ac:dyDescent="0.15">
      <c r="A1126" s="14"/>
      <c r="B1126" s="14"/>
      <c r="C1126" s="14"/>
      <c r="D1126" s="16"/>
      <c r="E1126" s="16"/>
      <c r="F1126" s="14"/>
      <c r="G1126" s="14"/>
      <c r="H1126" s="14"/>
      <c r="I1126" s="15"/>
      <c r="J1126" s="77"/>
      <c r="K1126" s="92"/>
    </row>
    <row r="1127" spans="1:11" ht="13" x14ac:dyDescent="0.15">
      <c r="A1127" s="14"/>
      <c r="B1127" s="14"/>
      <c r="C1127" s="14"/>
      <c r="D1127" s="16"/>
      <c r="E1127" s="16"/>
      <c r="F1127" s="14"/>
      <c r="G1127" s="14"/>
      <c r="H1127" s="14"/>
      <c r="I1127" s="15"/>
      <c r="J1127" s="77"/>
      <c r="K1127" s="92"/>
    </row>
    <row r="1128" spans="1:11" ht="13" x14ac:dyDescent="0.15">
      <c r="A1128" s="14"/>
      <c r="B1128" s="14"/>
      <c r="C1128" s="14"/>
      <c r="D1128" s="16"/>
      <c r="E1128" s="16"/>
      <c r="F1128" s="14"/>
      <c r="G1128" s="14"/>
      <c r="H1128" s="14"/>
      <c r="I1128" s="15"/>
      <c r="J1128" s="77"/>
      <c r="K1128" s="92"/>
    </row>
    <row r="1129" spans="1:11" ht="13" x14ac:dyDescent="0.15">
      <c r="A1129" s="14"/>
      <c r="B1129" s="14"/>
      <c r="C1129" s="14"/>
      <c r="D1129" s="16"/>
      <c r="E1129" s="16"/>
      <c r="F1129" s="14"/>
      <c r="G1129" s="14"/>
      <c r="H1129" s="14"/>
      <c r="I1129" s="15"/>
      <c r="J1129" s="77"/>
      <c r="K1129" s="92"/>
    </row>
    <row r="1130" spans="1:11" ht="13" x14ac:dyDescent="0.15">
      <c r="A1130" s="14"/>
      <c r="B1130" s="14"/>
      <c r="C1130" s="14"/>
      <c r="D1130" s="16"/>
      <c r="E1130" s="16"/>
      <c r="F1130" s="14"/>
      <c r="G1130" s="14"/>
      <c r="H1130" s="14"/>
      <c r="I1130" s="15"/>
      <c r="J1130" s="77"/>
      <c r="K1130" s="92"/>
    </row>
    <row r="1131" spans="1:11" ht="13" x14ac:dyDescent="0.15">
      <c r="A1131" s="14"/>
      <c r="B1131" s="14"/>
      <c r="C1131" s="14"/>
      <c r="D1131" s="16"/>
      <c r="E1131" s="16"/>
      <c r="F1131" s="14"/>
      <c r="G1131" s="14"/>
      <c r="H1131" s="14"/>
      <c r="I1131" s="15"/>
      <c r="J1131" s="77"/>
      <c r="K1131" s="92"/>
    </row>
    <row r="1132" spans="1:11" ht="13" x14ac:dyDescent="0.15">
      <c r="A1132" s="14"/>
      <c r="B1132" s="14"/>
      <c r="C1132" s="14"/>
      <c r="D1132" s="16"/>
      <c r="E1132" s="16"/>
      <c r="F1132" s="14"/>
      <c r="G1132" s="14"/>
      <c r="H1132" s="14"/>
      <c r="I1132" s="15"/>
      <c r="J1132" s="77"/>
      <c r="K1132" s="92"/>
    </row>
    <row r="1133" spans="1:11" ht="13" x14ac:dyDescent="0.15">
      <c r="A1133" s="14"/>
      <c r="B1133" s="14"/>
      <c r="C1133" s="14"/>
      <c r="D1133" s="16"/>
      <c r="E1133" s="16"/>
      <c r="F1133" s="14"/>
      <c r="G1133" s="14"/>
      <c r="H1133" s="14"/>
      <c r="I1133" s="15"/>
      <c r="J1133" s="77"/>
      <c r="K1133" s="92"/>
    </row>
    <row r="1134" spans="1:11" ht="13" x14ac:dyDescent="0.15">
      <c r="A1134" s="14"/>
      <c r="B1134" s="14"/>
      <c r="C1134" s="14"/>
      <c r="D1134" s="16"/>
      <c r="E1134" s="16"/>
      <c r="F1134" s="14"/>
      <c r="G1134" s="14"/>
      <c r="H1134" s="14"/>
      <c r="I1134" s="15"/>
      <c r="J1134" s="77"/>
      <c r="K1134" s="92"/>
    </row>
    <row r="1135" spans="1:11" ht="13" x14ac:dyDescent="0.15">
      <c r="A1135" s="14"/>
      <c r="B1135" s="14"/>
      <c r="C1135" s="14"/>
      <c r="D1135" s="16"/>
      <c r="E1135" s="16"/>
      <c r="F1135" s="14"/>
      <c r="G1135" s="14"/>
      <c r="H1135" s="14"/>
      <c r="I1135" s="15"/>
      <c r="J1135" s="77"/>
      <c r="K1135" s="92"/>
    </row>
    <row r="1136" spans="1:11" ht="13" x14ac:dyDescent="0.15">
      <c r="A1136" s="14"/>
      <c r="B1136" s="14"/>
      <c r="C1136" s="14"/>
      <c r="D1136" s="16"/>
      <c r="E1136" s="16"/>
      <c r="F1136" s="14"/>
      <c r="G1136" s="14"/>
      <c r="H1136" s="14"/>
      <c r="I1136" s="15"/>
      <c r="J1136" s="77"/>
      <c r="K1136" s="92"/>
    </row>
    <row r="1137" spans="1:11" ht="13" x14ac:dyDescent="0.15">
      <c r="A1137" s="14"/>
      <c r="B1137" s="14"/>
      <c r="C1137" s="14"/>
      <c r="D1137" s="16"/>
      <c r="E1137" s="16"/>
      <c r="F1137" s="14"/>
      <c r="G1137" s="14"/>
      <c r="H1137" s="14"/>
      <c r="I1137" s="15"/>
      <c r="J1137" s="77"/>
      <c r="K1137" s="92"/>
    </row>
    <row r="1138" spans="1:11" ht="13" x14ac:dyDescent="0.15">
      <c r="A1138" s="14"/>
      <c r="B1138" s="14"/>
      <c r="C1138" s="14"/>
      <c r="D1138" s="16"/>
      <c r="E1138" s="16"/>
      <c r="F1138" s="14"/>
      <c r="G1138" s="14"/>
      <c r="H1138" s="14"/>
      <c r="I1138" s="15"/>
      <c r="J1138" s="77"/>
      <c r="K1138" s="92"/>
    </row>
    <row r="1139" spans="1:11" ht="13" x14ac:dyDescent="0.15">
      <c r="A1139" s="14"/>
      <c r="B1139" s="14"/>
      <c r="C1139" s="14"/>
      <c r="D1139" s="16"/>
      <c r="E1139" s="16"/>
      <c r="F1139" s="14"/>
      <c r="G1139" s="14"/>
      <c r="H1139" s="14"/>
      <c r="I1139" s="15"/>
      <c r="J1139" s="77"/>
      <c r="K1139" s="92"/>
    </row>
    <row r="1140" spans="1:11" ht="13" x14ac:dyDescent="0.15">
      <c r="A1140" s="14"/>
      <c r="B1140" s="14"/>
      <c r="C1140" s="14"/>
      <c r="D1140" s="16"/>
      <c r="E1140" s="16"/>
      <c r="F1140" s="14"/>
      <c r="G1140" s="14"/>
      <c r="H1140" s="14"/>
      <c r="I1140" s="15"/>
      <c r="J1140" s="77"/>
      <c r="K1140" s="92"/>
    </row>
    <row r="1141" spans="1:11" ht="13" x14ac:dyDescent="0.15">
      <c r="A1141" s="14"/>
      <c r="B1141" s="14"/>
      <c r="C1141" s="14"/>
      <c r="D1141" s="16"/>
      <c r="E1141" s="16"/>
      <c r="F1141" s="14"/>
      <c r="G1141" s="14"/>
      <c r="H1141" s="14"/>
      <c r="I1141" s="15"/>
      <c r="J1141" s="77"/>
      <c r="K1141" s="92"/>
    </row>
    <row r="1142" spans="1:11" ht="13" x14ac:dyDescent="0.15">
      <c r="A1142" s="14"/>
      <c r="B1142" s="14"/>
      <c r="C1142" s="14"/>
      <c r="D1142" s="16"/>
      <c r="E1142" s="16"/>
      <c r="F1142" s="14"/>
      <c r="G1142" s="14"/>
      <c r="H1142" s="14"/>
      <c r="I1142" s="15"/>
      <c r="J1142" s="77"/>
      <c r="K1142" s="92"/>
    </row>
    <row r="1143" spans="1:11" ht="13" x14ac:dyDescent="0.15">
      <c r="A1143" s="14"/>
      <c r="B1143" s="14"/>
      <c r="C1143" s="14"/>
      <c r="D1143" s="16"/>
      <c r="E1143" s="16"/>
      <c r="F1143" s="14"/>
      <c r="G1143" s="14"/>
      <c r="H1143" s="14"/>
      <c r="I1143" s="15"/>
      <c r="J1143" s="77"/>
      <c r="K1143" s="92"/>
    </row>
    <row r="1144" spans="1:11" ht="13" x14ac:dyDescent="0.15">
      <c r="A1144" s="14"/>
      <c r="B1144" s="14"/>
      <c r="C1144" s="14"/>
      <c r="D1144" s="16"/>
      <c r="E1144" s="16"/>
      <c r="F1144" s="14"/>
      <c r="G1144" s="14"/>
      <c r="H1144" s="14"/>
      <c r="I1144" s="15"/>
      <c r="J1144" s="77"/>
      <c r="K1144" s="92"/>
    </row>
    <row r="1145" spans="1:11" ht="13" x14ac:dyDescent="0.15">
      <c r="A1145" s="14"/>
      <c r="B1145" s="14"/>
      <c r="C1145" s="14"/>
      <c r="D1145" s="16"/>
      <c r="E1145" s="16"/>
      <c r="F1145" s="14"/>
      <c r="G1145" s="14"/>
      <c r="H1145" s="14"/>
      <c r="I1145" s="15"/>
      <c r="J1145" s="77"/>
      <c r="K1145" s="92"/>
    </row>
    <row r="1146" spans="1:11" ht="13" x14ac:dyDescent="0.15">
      <c r="A1146" s="14"/>
      <c r="B1146" s="14"/>
      <c r="C1146" s="14"/>
      <c r="D1146" s="16"/>
      <c r="E1146" s="16"/>
      <c r="F1146" s="14"/>
      <c r="G1146" s="14"/>
      <c r="H1146" s="14"/>
      <c r="I1146" s="15"/>
      <c r="J1146" s="77"/>
      <c r="K1146" s="92"/>
    </row>
    <row r="1147" spans="1:11" ht="13" x14ac:dyDescent="0.15">
      <c r="A1147" s="14"/>
      <c r="B1147" s="14"/>
      <c r="C1147" s="14"/>
      <c r="D1147" s="16"/>
      <c r="E1147" s="16"/>
      <c r="F1147" s="14"/>
      <c r="G1147" s="14"/>
      <c r="H1147" s="14"/>
      <c r="I1147" s="15"/>
      <c r="J1147" s="77"/>
      <c r="K1147" s="92"/>
    </row>
    <row r="1148" spans="1:11" ht="13" x14ac:dyDescent="0.15">
      <c r="A1148" s="14"/>
      <c r="B1148" s="14"/>
      <c r="C1148" s="14"/>
      <c r="D1148" s="16"/>
      <c r="E1148" s="16"/>
      <c r="F1148" s="14"/>
      <c r="G1148" s="14"/>
      <c r="H1148" s="14"/>
      <c r="I1148" s="15"/>
      <c r="J1148" s="77"/>
      <c r="K1148" s="92"/>
    </row>
    <row r="1149" spans="1:11" ht="13" x14ac:dyDescent="0.15">
      <c r="A1149" s="14"/>
      <c r="B1149" s="14"/>
      <c r="C1149" s="14"/>
      <c r="D1149" s="16"/>
      <c r="E1149" s="16"/>
      <c r="F1149" s="14"/>
      <c r="G1149" s="14"/>
      <c r="H1149" s="14"/>
      <c r="I1149" s="15"/>
      <c r="J1149" s="77"/>
      <c r="K1149" s="92"/>
    </row>
    <row r="1150" spans="1:11" ht="13" x14ac:dyDescent="0.15">
      <c r="A1150" s="14"/>
      <c r="B1150" s="14"/>
      <c r="C1150" s="14"/>
      <c r="D1150" s="16"/>
      <c r="E1150" s="16"/>
      <c r="F1150" s="14"/>
      <c r="G1150" s="14"/>
      <c r="H1150" s="14"/>
      <c r="I1150" s="15"/>
      <c r="J1150" s="77"/>
      <c r="K1150" s="92"/>
    </row>
    <row r="1151" spans="1:11" ht="13" x14ac:dyDescent="0.15">
      <c r="A1151" s="14"/>
      <c r="B1151" s="14"/>
      <c r="C1151" s="14"/>
      <c r="D1151" s="16"/>
      <c r="E1151" s="16"/>
      <c r="F1151" s="14"/>
      <c r="G1151" s="14"/>
      <c r="H1151" s="14"/>
      <c r="I1151" s="15"/>
      <c r="J1151" s="77"/>
      <c r="K1151" s="92"/>
    </row>
    <row r="1152" spans="1:11" ht="13" x14ac:dyDescent="0.15">
      <c r="A1152" s="14"/>
      <c r="B1152" s="14"/>
      <c r="C1152" s="14"/>
      <c r="D1152" s="16"/>
      <c r="E1152" s="16"/>
      <c r="F1152" s="14"/>
      <c r="G1152" s="14"/>
      <c r="H1152" s="14"/>
      <c r="I1152" s="15"/>
      <c r="J1152" s="77"/>
      <c r="K1152" s="92"/>
    </row>
    <row r="1153" spans="1:11" ht="13" x14ac:dyDescent="0.15">
      <c r="A1153" s="14"/>
      <c r="B1153" s="14"/>
      <c r="C1153" s="14"/>
      <c r="D1153" s="16"/>
      <c r="E1153" s="16"/>
      <c r="F1153" s="14"/>
      <c r="G1153" s="14"/>
      <c r="H1153" s="14"/>
      <c r="I1153" s="15"/>
      <c r="J1153" s="77"/>
      <c r="K1153" s="92"/>
    </row>
    <row r="1154" spans="1:11" ht="13" x14ac:dyDescent="0.15">
      <c r="A1154" s="14"/>
      <c r="B1154" s="14"/>
      <c r="C1154" s="14"/>
      <c r="D1154" s="16"/>
      <c r="E1154" s="16"/>
      <c r="F1154" s="14"/>
      <c r="G1154" s="14"/>
      <c r="H1154" s="14"/>
      <c r="I1154" s="15"/>
      <c r="J1154" s="77"/>
      <c r="K1154" s="92"/>
    </row>
    <row r="1155" spans="1:11" ht="13" x14ac:dyDescent="0.15">
      <c r="A1155" s="14"/>
      <c r="B1155" s="14"/>
      <c r="C1155" s="14"/>
      <c r="D1155" s="16"/>
      <c r="E1155" s="16"/>
      <c r="F1155" s="14"/>
      <c r="G1155" s="14"/>
      <c r="H1155" s="14"/>
      <c r="I1155" s="15"/>
      <c r="J1155" s="77"/>
      <c r="K1155" s="92"/>
    </row>
    <row r="1156" spans="1:11" ht="13" x14ac:dyDescent="0.15">
      <c r="A1156" s="14"/>
      <c r="B1156" s="14"/>
      <c r="C1156" s="14"/>
      <c r="D1156" s="16"/>
      <c r="E1156" s="16"/>
      <c r="F1156" s="14"/>
      <c r="G1156" s="14"/>
      <c r="H1156" s="14"/>
      <c r="I1156" s="15"/>
      <c r="J1156" s="77"/>
      <c r="K1156" s="92"/>
    </row>
    <row r="1157" spans="1:11" ht="13" x14ac:dyDescent="0.15">
      <c r="A1157" s="14"/>
      <c r="B1157" s="14"/>
      <c r="C1157" s="14"/>
      <c r="D1157" s="16"/>
      <c r="E1157" s="16"/>
      <c r="F1157" s="14"/>
      <c r="G1157" s="14"/>
      <c r="H1157" s="14"/>
      <c r="I1157" s="15"/>
      <c r="J1157" s="77"/>
      <c r="K1157" s="92"/>
    </row>
    <row r="1158" spans="1:11" ht="13" x14ac:dyDescent="0.15">
      <c r="A1158" s="14"/>
      <c r="B1158" s="14"/>
      <c r="C1158" s="14"/>
      <c r="D1158" s="16"/>
      <c r="E1158" s="16"/>
      <c r="F1158" s="14"/>
      <c r="G1158" s="14"/>
      <c r="H1158" s="14"/>
      <c r="I1158" s="15"/>
      <c r="J1158" s="77"/>
      <c r="K1158" s="92"/>
    </row>
    <row r="1159" spans="1:11" ht="13" x14ac:dyDescent="0.15">
      <c r="A1159" s="14"/>
      <c r="B1159" s="14"/>
      <c r="C1159" s="14"/>
      <c r="D1159" s="16"/>
      <c r="E1159" s="16"/>
      <c r="F1159" s="14"/>
      <c r="G1159" s="14"/>
      <c r="H1159" s="14"/>
      <c r="I1159" s="15"/>
      <c r="J1159" s="77"/>
      <c r="K1159" s="92"/>
    </row>
    <row r="1160" spans="1:11" ht="13" x14ac:dyDescent="0.15">
      <c r="A1160" s="14"/>
      <c r="B1160" s="14"/>
      <c r="C1160" s="14"/>
      <c r="D1160" s="16"/>
      <c r="E1160" s="16"/>
      <c r="F1160" s="14"/>
      <c r="G1160" s="14"/>
      <c r="H1160" s="14"/>
      <c r="I1160" s="15"/>
      <c r="J1160" s="77"/>
      <c r="K1160" s="92"/>
    </row>
    <row r="1161" spans="1:11" ht="13" x14ac:dyDescent="0.15">
      <c r="A1161" s="14"/>
      <c r="B1161" s="14"/>
      <c r="C1161" s="14"/>
      <c r="D1161" s="16"/>
      <c r="E1161" s="16"/>
      <c r="F1161" s="14"/>
      <c r="G1161" s="14"/>
      <c r="H1161" s="14"/>
      <c r="I1161" s="15"/>
      <c r="J1161" s="77"/>
      <c r="K1161" s="92"/>
    </row>
    <row r="1162" spans="1:11" ht="13" x14ac:dyDescent="0.15">
      <c r="A1162" s="14"/>
      <c r="B1162" s="14"/>
      <c r="C1162" s="14"/>
      <c r="D1162" s="16"/>
      <c r="E1162" s="16"/>
      <c r="F1162" s="14"/>
      <c r="G1162" s="14"/>
      <c r="H1162" s="14"/>
      <c r="I1162" s="15"/>
      <c r="J1162" s="77"/>
      <c r="K1162" s="92"/>
    </row>
    <row r="1163" spans="1:11" ht="13" x14ac:dyDescent="0.15">
      <c r="A1163" s="14"/>
      <c r="B1163" s="14"/>
      <c r="C1163" s="14"/>
      <c r="D1163" s="16"/>
      <c r="E1163" s="16"/>
      <c r="F1163" s="14"/>
      <c r="G1163" s="14"/>
      <c r="H1163" s="14"/>
      <c r="I1163" s="15"/>
      <c r="J1163" s="77"/>
      <c r="K1163" s="92"/>
    </row>
    <row r="1164" spans="1:11" ht="13" x14ac:dyDescent="0.15">
      <c r="A1164" s="14"/>
      <c r="B1164" s="14"/>
      <c r="C1164" s="14"/>
      <c r="D1164" s="16"/>
      <c r="E1164" s="16"/>
      <c r="F1164" s="14"/>
      <c r="G1164" s="14"/>
      <c r="H1164" s="14"/>
      <c r="I1164" s="15"/>
      <c r="J1164" s="77"/>
      <c r="K1164" s="92"/>
    </row>
    <row r="1165" spans="1:11" ht="13" x14ac:dyDescent="0.15">
      <c r="A1165" s="14"/>
      <c r="B1165" s="14"/>
      <c r="C1165" s="14"/>
      <c r="D1165" s="16"/>
      <c r="E1165" s="16"/>
      <c r="F1165" s="14"/>
      <c r="G1165" s="14"/>
      <c r="H1165" s="14"/>
      <c r="I1165" s="15"/>
      <c r="J1165" s="77"/>
      <c r="K1165" s="92"/>
    </row>
    <row r="1166" spans="1:11" ht="13" x14ac:dyDescent="0.15">
      <c r="A1166" s="14"/>
      <c r="B1166" s="14"/>
      <c r="C1166" s="14"/>
      <c r="D1166" s="16"/>
      <c r="E1166" s="16"/>
      <c r="F1166" s="14"/>
      <c r="G1166" s="14"/>
      <c r="H1166" s="14"/>
      <c r="I1166" s="15"/>
      <c r="J1166" s="77"/>
      <c r="K1166" s="92"/>
    </row>
    <row r="1167" spans="1:11" ht="13" x14ac:dyDescent="0.15">
      <c r="A1167" s="14"/>
      <c r="B1167" s="14"/>
      <c r="C1167" s="14"/>
      <c r="D1167" s="16"/>
      <c r="E1167" s="16"/>
      <c r="F1167" s="14"/>
      <c r="G1167" s="14"/>
      <c r="H1167" s="14"/>
      <c r="I1167" s="15"/>
      <c r="J1167" s="77"/>
      <c r="K1167" s="92"/>
    </row>
    <row r="1168" spans="1:11" ht="13" x14ac:dyDescent="0.15">
      <c r="A1168" s="14"/>
      <c r="B1168" s="14"/>
      <c r="C1168" s="14"/>
      <c r="D1168" s="16"/>
      <c r="E1168" s="16"/>
      <c r="F1168" s="14"/>
      <c r="G1168" s="14"/>
      <c r="H1168" s="14"/>
      <c r="I1168" s="15"/>
      <c r="J1168" s="77"/>
      <c r="K1168" s="92"/>
    </row>
    <row r="1169" spans="1:11" ht="13" x14ac:dyDescent="0.15">
      <c r="A1169" s="14"/>
      <c r="B1169" s="14"/>
      <c r="C1169" s="14"/>
      <c r="D1169" s="16"/>
      <c r="E1169" s="16"/>
      <c r="F1169" s="14"/>
      <c r="G1169" s="14"/>
      <c r="H1169" s="14"/>
      <c r="I1169" s="15"/>
      <c r="J1169" s="77"/>
      <c r="K1169" s="92"/>
    </row>
    <row r="1170" spans="1:11" ht="13" x14ac:dyDescent="0.15">
      <c r="A1170" s="14"/>
      <c r="B1170" s="14"/>
      <c r="C1170" s="14"/>
      <c r="D1170" s="16"/>
      <c r="E1170" s="16"/>
      <c r="F1170" s="14"/>
      <c r="G1170" s="14"/>
      <c r="H1170" s="14"/>
      <c r="I1170" s="15"/>
      <c r="J1170" s="77"/>
      <c r="K1170" s="92"/>
    </row>
    <row r="1171" spans="1:11" ht="13" x14ac:dyDescent="0.15">
      <c r="A1171" s="14"/>
      <c r="B1171" s="14"/>
      <c r="C1171" s="14"/>
      <c r="D1171" s="16"/>
      <c r="E1171" s="16"/>
      <c r="F1171" s="14"/>
      <c r="G1171" s="14"/>
      <c r="H1171" s="14"/>
      <c r="I1171" s="15"/>
      <c r="J1171" s="77"/>
      <c r="K1171" s="92"/>
    </row>
    <row r="1172" spans="1:11" ht="13" x14ac:dyDescent="0.15">
      <c r="A1172" s="14"/>
      <c r="B1172" s="14"/>
      <c r="C1172" s="14"/>
      <c r="D1172" s="16"/>
      <c r="E1172" s="16"/>
      <c r="F1172" s="14"/>
      <c r="G1172" s="14"/>
      <c r="H1172" s="14"/>
      <c r="I1172" s="15"/>
      <c r="J1172" s="77"/>
      <c r="K1172" s="92"/>
    </row>
    <row r="1173" spans="1:11" ht="13" x14ac:dyDescent="0.15">
      <c r="A1173" s="14"/>
      <c r="B1173" s="14"/>
      <c r="C1173" s="14"/>
      <c r="D1173" s="16"/>
      <c r="E1173" s="16"/>
      <c r="F1173" s="14"/>
      <c r="G1173" s="14"/>
      <c r="H1173" s="14"/>
      <c r="I1173" s="15"/>
      <c r="J1173" s="77"/>
      <c r="K1173" s="92"/>
    </row>
    <row r="1174" spans="1:11" ht="13" x14ac:dyDescent="0.15">
      <c r="A1174" s="14"/>
      <c r="B1174" s="14"/>
      <c r="C1174" s="14"/>
      <c r="D1174" s="16"/>
      <c r="E1174" s="16"/>
      <c r="F1174" s="14"/>
      <c r="G1174" s="14"/>
      <c r="H1174" s="14"/>
      <c r="I1174" s="15"/>
      <c r="J1174" s="77"/>
      <c r="K1174" s="92"/>
    </row>
    <row r="1175" spans="1:11" ht="13" x14ac:dyDescent="0.15">
      <c r="A1175" s="14"/>
      <c r="B1175" s="14"/>
      <c r="C1175" s="14"/>
      <c r="D1175" s="16"/>
      <c r="E1175" s="16"/>
      <c r="F1175" s="14"/>
      <c r="G1175" s="14"/>
      <c r="H1175" s="14"/>
      <c r="I1175" s="15"/>
      <c r="J1175" s="77"/>
      <c r="K1175" s="92"/>
    </row>
    <row r="1176" spans="1:11" ht="13" x14ac:dyDescent="0.15">
      <c r="A1176" s="14"/>
      <c r="B1176" s="14"/>
      <c r="C1176" s="14"/>
      <c r="D1176" s="16"/>
      <c r="E1176" s="16"/>
      <c r="F1176" s="14"/>
      <c r="G1176" s="14"/>
      <c r="H1176" s="14"/>
      <c r="I1176" s="15"/>
      <c r="J1176" s="77"/>
      <c r="K1176" s="92"/>
    </row>
    <row r="1177" spans="1:11" ht="13" x14ac:dyDescent="0.15">
      <c r="A1177" s="14"/>
      <c r="B1177" s="14"/>
      <c r="C1177" s="14"/>
      <c r="D1177" s="16"/>
      <c r="E1177" s="16"/>
      <c r="F1177" s="14"/>
      <c r="G1177" s="14"/>
      <c r="H1177" s="14"/>
      <c r="I1177" s="15"/>
      <c r="J1177" s="77"/>
      <c r="K1177" s="92"/>
    </row>
    <row r="1178" spans="1:11" ht="13" x14ac:dyDescent="0.15">
      <c r="A1178" s="14"/>
      <c r="B1178" s="14"/>
      <c r="C1178" s="14"/>
      <c r="D1178" s="16"/>
      <c r="E1178" s="16"/>
      <c r="F1178" s="14"/>
      <c r="G1178" s="14"/>
      <c r="H1178" s="14"/>
      <c r="I1178" s="15"/>
      <c r="J1178" s="77"/>
      <c r="K1178" s="92"/>
    </row>
    <row r="1179" spans="1:11" ht="13" x14ac:dyDescent="0.15">
      <c r="A1179" s="14"/>
      <c r="B1179" s="14"/>
      <c r="C1179" s="14"/>
      <c r="D1179" s="16"/>
      <c r="E1179" s="16"/>
      <c r="F1179" s="14"/>
      <c r="G1179" s="14"/>
      <c r="H1179" s="14"/>
      <c r="I1179" s="15"/>
      <c r="J1179" s="77"/>
      <c r="K1179" s="92"/>
    </row>
    <row r="1180" spans="1:11" ht="13" x14ac:dyDescent="0.15">
      <c r="A1180" s="14"/>
      <c r="B1180" s="14"/>
      <c r="C1180" s="14"/>
      <c r="D1180" s="16"/>
      <c r="E1180" s="16"/>
      <c r="F1180" s="14"/>
      <c r="G1180" s="14"/>
      <c r="H1180" s="14"/>
      <c r="I1180" s="15"/>
      <c r="J1180" s="77"/>
      <c r="K1180" s="92"/>
    </row>
    <row r="1181" spans="1:11" ht="13" x14ac:dyDescent="0.15">
      <c r="A1181" s="14"/>
      <c r="B1181" s="14"/>
      <c r="C1181" s="14"/>
      <c r="D1181" s="16"/>
      <c r="E1181" s="16"/>
      <c r="F1181" s="14"/>
      <c r="G1181" s="14"/>
      <c r="H1181" s="14"/>
      <c r="I1181" s="15"/>
      <c r="J1181" s="77"/>
      <c r="K1181" s="92"/>
    </row>
    <row r="1182" spans="1:11" ht="13" x14ac:dyDescent="0.15">
      <c r="A1182" s="14"/>
      <c r="B1182" s="14"/>
      <c r="C1182" s="14"/>
      <c r="D1182" s="16"/>
      <c r="E1182" s="16"/>
      <c r="F1182" s="14"/>
      <c r="G1182" s="14"/>
      <c r="H1182" s="14"/>
      <c r="I1182" s="15"/>
      <c r="J1182" s="77"/>
      <c r="K1182" s="92"/>
    </row>
    <row r="1183" spans="1:11" ht="13" x14ac:dyDescent="0.15">
      <c r="A1183" s="14"/>
      <c r="B1183" s="14"/>
      <c r="C1183" s="14"/>
      <c r="D1183" s="16"/>
      <c r="E1183" s="16"/>
      <c r="F1183" s="14"/>
      <c r="G1183" s="14"/>
      <c r="H1183" s="14"/>
      <c r="I1183" s="15"/>
      <c r="J1183" s="77"/>
      <c r="K1183" s="92"/>
    </row>
    <row r="1184" spans="1:11" ht="13" x14ac:dyDescent="0.15">
      <c r="A1184" s="14"/>
      <c r="B1184" s="14"/>
      <c r="C1184" s="14"/>
      <c r="D1184" s="16"/>
      <c r="E1184" s="16"/>
      <c r="F1184" s="14"/>
      <c r="G1184" s="14"/>
      <c r="H1184" s="14"/>
      <c r="I1184" s="15"/>
      <c r="J1184" s="77"/>
      <c r="K1184" s="92"/>
    </row>
    <row r="1185" spans="1:11" ht="13" x14ac:dyDescent="0.15">
      <c r="A1185" s="14"/>
      <c r="B1185" s="14"/>
      <c r="C1185" s="14"/>
      <c r="D1185" s="16"/>
      <c r="E1185" s="16"/>
      <c r="F1185" s="14"/>
      <c r="G1185" s="14"/>
      <c r="H1185" s="14"/>
      <c r="I1185" s="15"/>
      <c r="J1185" s="77"/>
      <c r="K1185" s="92"/>
    </row>
    <row r="1186" spans="1:11" ht="13" x14ac:dyDescent="0.15">
      <c r="A1186" s="14"/>
      <c r="B1186" s="14"/>
      <c r="C1186" s="14"/>
      <c r="D1186" s="16"/>
      <c r="E1186" s="16"/>
      <c r="F1186" s="14"/>
      <c r="G1186" s="14"/>
      <c r="H1186" s="14"/>
      <c r="I1186" s="15"/>
      <c r="J1186" s="77"/>
      <c r="K1186" s="92"/>
    </row>
    <row r="1187" spans="1:11" ht="13" x14ac:dyDescent="0.15">
      <c r="A1187" s="14"/>
      <c r="B1187" s="14"/>
      <c r="C1187" s="14"/>
      <c r="D1187" s="16"/>
      <c r="E1187" s="16"/>
      <c r="F1187" s="14"/>
      <c r="G1187" s="14"/>
      <c r="H1187" s="14"/>
      <c r="I1187" s="15"/>
      <c r="J1187" s="77"/>
      <c r="K1187" s="92"/>
    </row>
    <row r="1188" spans="1:11" ht="13" x14ac:dyDescent="0.15">
      <c r="A1188" s="14"/>
      <c r="B1188" s="14"/>
      <c r="C1188" s="14"/>
      <c r="D1188" s="16"/>
      <c r="E1188" s="16"/>
      <c r="F1188" s="14"/>
      <c r="G1188" s="14"/>
      <c r="H1188" s="14"/>
      <c r="I1188" s="15"/>
      <c r="J1188" s="77"/>
      <c r="K1188" s="92"/>
    </row>
    <row r="1189" spans="1:11" ht="13" x14ac:dyDescent="0.15">
      <c r="A1189" s="14"/>
      <c r="B1189" s="14"/>
      <c r="C1189" s="14"/>
      <c r="D1189" s="16"/>
      <c r="E1189" s="16"/>
      <c r="F1189" s="14"/>
      <c r="G1189" s="14"/>
      <c r="H1189" s="14"/>
      <c r="I1189" s="15"/>
      <c r="J1189" s="77"/>
      <c r="K1189" s="92"/>
    </row>
    <row r="1190" spans="1:11" ht="13" x14ac:dyDescent="0.15">
      <c r="A1190" s="14"/>
      <c r="B1190" s="14"/>
      <c r="C1190" s="14"/>
      <c r="D1190" s="16"/>
      <c r="E1190" s="16"/>
      <c r="F1190" s="14"/>
      <c r="G1190" s="14"/>
      <c r="H1190" s="14"/>
      <c r="I1190" s="15"/>
      <c r="J1190" s="77"/>
      <c r="K1190" s="92"/>
    </row>
    <row r="1191" spans="1:11" ht="13" x14ac:dyDescent="0.15">
      <c r="A1191" s="14"/>
      <c r="B1191" s="14"/>
      <c r="C1191" s="14"/>
      <c r="D1191" s="16"/>
      <c r="E1191" s="16"/>
      <c r="F1191" s="14"/>
      <c r="G1191" s="14"/>
      <c r="H1191" s="14"/>
      <c r="I1191" s="15"/>
      <c r="J1191" s="77"/>
      <c r="K1191" s="92"/>
    </row>
    <row r="1192" spans="1:11" ht="13" x14ac:dyDescent="0.15">
      <c r="A1192" s="14"/>
      <c r="B1192" s="14"/>
      <c r="C1192" s="14"/>
      <c r="D1192" s="16"/>
      <c r="E1192" s="16"/>
      <c r="F1192" s="14"/>
      <c r="G1192" s="14"/>
      <c r="H1192" s="14"/>
      <c r="I1192" s="15"/>
      <c r="J1192" s="77"/>
      <c r="K1192" s="92"/>
    </row>
    <row r="1193" spans="1:11" ht="13" x14ac:dyDescent="0.15">
      <c r="A1193" s="14"/>
      <c r="B1193" s="14"/>
      <c r="C1193" s="14"/>
      <c r="D1193" s="16"/>
      <c r="E1193" s="16"/>
      <c r="F1193" s="14"/>
      <c r="G1193" s="14"/>
      <c r="H1193" s="14"/>
      <c r="I1193" s="15"/>
      <c r="J1193" s="77"/>
      <c r="K1193" s="92"/>
    </row>
    <row r="1194" spans="1:11" ht="13" x14ac:dyDescent="0.15">
      <c r="A1194" s="14"/>
      <c r="B1194" s="14"/>
      <c r="C1194" s="14"/>
      <c r="D1194" s="16"/>
      <c r="E1194" s="16"/>
      <c r="F1194" s="14"/>
      <c r="G1194" s="14"/>
      <c r="H1194" s="14"/>
      <c r="I1194" s="15"/>
      <c r="J1194" s="77"/>
      <c r="K1194" s="92"/>
    </row>
    <row r="1195" spans="1:11" ht="13" x14ac:dyDescent="0.15">
      <c r="A1195" s="14"/>
      <c r="B1195" s="14"/>
      <c r="C1195" s="14"/>
      <c r="D1195" s="16"/>
      <c r="E1195" s="16"/>
      <c r="F1195" s="14"/>
      <c r="G1195" s="14"/>
      <c r="H1195" s="14"/>
      <c r="I1195" s="15"/>
      <c r="J1195" s="77"/>
      <c r="K1195" s="92"/>
    </row>
    <row r="1196" spans="1:11" ht="13" x14ac:dyDescent="0.15">
      <c r="A1196" s="14"/>
      <c r="B1196" s="14"/>
      <c r="C1196" s="14"/>
      <c r="D1196" s="16"/>
      <c r="E1196" s="16"/>
      <c r="F1196" s="14"/>
      <c r="G1196" s="14"/>
      <c r="H1196" s="14"/>
      <c r="I1196" s="15"/>
      <c r="J1196" s="77"/>
      <c r="K1196" s="92"/>
    </row>
    <row r="1197" spans="1:11" ht="13" x14ac:dyDescent="0.15">
      <c r="A1197" s="14"/>
      <c r="B1197" s="14"/>
      <c r="C1197" s="14"/>
      <c r="D1197" s="16"/>
      <c r="E1197" s="16"/>
      <c r="F1197" s="14"/>
      <c r="G1197" s="14"/>
      <c r="H1197" s="14"/>
      <c r="I1197" s="15"/>
      <c r="J1197" s="77"/>
      <c r="K1197" s="92"/>
    </row>
    <row r="1198" spans="1:11" ht="13" x14ac:dyDescent="0.15">
      <c r="A1198" s="14"/>
      <c r="B1198" s="14"/>
      <c r="C1198" s="14"/>
      <c r="D1198" s="16"/>
      <c r="E1198" s="16"/>
      <c r="F1198" s="14"/>
      <c r="G1198" s="14"/>
      <c r="H1198" s="14"/>
      <c r="I1198" s="15"/>
      <c r="J1198" s="77"/>
      <c r="K1198" s="92"/>
    </row>
    <row r="1199" spans="1:11" ht="13" x14ac:dyDescent="0.15">
      <c r="A1199" s="14"/>
      <c r="B1199" s="14"/>
      <c r="C1199" s="14"/>
      <c r="D1199" s="16"/>
      <c r="E1199" s="16"/>
      <c r="F1199" s="14"/>
      <c r="G1199" s="14"/>
      <c r="H1199" s="14"/>
      <c r="I1199" s="15"/>
      <c r="J1199" s="77"/>
      <c r="K1199" s="92"/>
    </row>
    <row r="1200" spans="1:11" ht="13" x14ac:dyDescent="0.15">
      <c r="A1200" s="14"/>
      <c r="B1200" s="14"/>
      <c r="C1200" s="14"/>
      <c r="D1200" s="16"/>
      <c r="E1200" s="16"/>
      <c r="F1200" s="14"/>
      <c r="G1200" s="14"/>
      <c r="H1200" s="14"/>
      <c r="I1200" s="15"/>
      <c r="J1200" s="77"/>
      <c r="K1200" s="92"/>
    </row>
    <row r="1201" spans="1:11" ht="13" x14ac:dyDescent="0.15">
      <c r="A1201" s="14"/>
      <c r="B1201" s="14"/>
      <c r="C1201" s="14"/>
      <c r="D1201" s="16"/>
      <c r="E1201" s="16"/>
      <c r="F1201" s="14"/>
      <c r="G1201" s="14"/>
      <c r="H1201" s="14"/>
      <c r="I1201" s="15"/>
      <c r="J1201" s="77"/>
      <c r="K1201" s="92"/>
    </row>
    <row r="1202" spans="1:11" ht="13" x14ac:dyDescent="0.15">
      <c r="A1202" s="14"/>
      <c r="B1202" s="14"/>
      <c r="C1202" s="14"/>
      <c r="D1202" s="16"/>
      <c r="E1202" s="16"/>
      <c r="F1202" s="14"/>
      <c r="G1202" s="14"/>
      <c r="H1202" s="14"/>
      <c r="I1202" s="15"/>
      <c r="J1202" s="77"/>
      <c r="K1202" s="92"/>
    </row>
    <row r="1203" spans="1:11" ht="13" x14ac:dyDescent="0.15">
      <c r="A1203" s="14"/>
      <c r="B1203" s="14"/>
      <c r="C1203" s="14"/>
      <c r="D1203" s="16"/>
      <c r="E1203" s="16"/>
      <c r="F1203" s="14"/>
      <c r="G1203" s="14"/>
      <c r="H1203" s="14"/>
      <c r="I1203" s="15"/>
      <c r="J1203" s="77"/>
      <c r="K1203" s="92"/>
    </row>
    <row r="1204" spans="1:11" ht="13" x14ac:dyDescent="0.15">
      <c r="A1204" s="14"/>
      <c r="B1204" s="14"/>
      <c r="C1204" s="14"/>
      <c r="D1204" s="16"/>
      <c r="E1204" s="16"/>
      <c r="F1204" s="14"/>
      <c r="G1204" s="14"/>
      <c r="H1204" s="14"/>
      <c r="I1204" s="15"/>
      <c r="J1204" s="77"/>
      <c r="K1204" s="92"/>
    </row>
    <row r="1205" spans="1:11" ht="13" x14ac:dyDescent="0.15">
      <c r="A1205" s="14"/>
      <c r="B1205" s="14"/>
      <c r="C1205" s="14"/>
      <c r="D1205" s="16"/>
      <c r="E1205" s="16"/>
      <c r="F1205" s="14"/>
      <c r="G1205" s="14"/>
      <c r="H1205" s="14"/>
      <c r="I1205" s="15"/>
      <c r="J1205" s="77"/>
      <c r="K1205" s="92"/>
    </row>
    <row r="1206" spans="1:11" ht="13" x14ac:dyDescent="0.15">
      <c r="A1206" s="14"/>
      <c r="B1206" s="14"/>
      <c r="C1206" s="14"/>
      <c r="D1206" s="16"/>
      <c r="E1206" s="16"/>
      <c r="F1206" s="14"/>
      <c r="G1206" s="14"/>
      <c r="H1206" s="14"/>
      <c r="I1206" s="15"/>
      <c r="J1206" s="77"/>
      <c r="K1206" s="92"/>
    </row>
    <row r="1207" spans="1:11" ht="13" x14ac:dyDescent="0.15">
      <c r="A1207" s="14"/>
      <c r="B1207" s="14"/>
      <c r="C1207" s="14"/>
      <c r="D1207" s="16"/>
      <c r="E1207" s="16"/>
      <c r="F1207" s="14"/>
      <c r="G1207" s="14"/>
      <c r="H1207" s="14"/>
      <c r="I1207" s="15"/>
      <c r="J1207" s="77"/>
      <c r="K1207" s="92"/>
    </row>
    <row r="1208" spans="1:11" ht="13" x14ac:dyDescent="0.15">
      <c r="A1208" s="14"/>
      <c r="B1208" s="14"/>
      <c r="C1208" s="14"/>
      <c r="D1208" s="16"/>
      <c r="E1208" s="16"/>
      <c r="F1208" s="14"/>
      <c r="G1208" s="14"/>
      <c r="H1208" s="14"/>
      <c r="I1208" s="15"/>
      <c r="J1208" s="77"/>
      <c r="K1208" s="92"/>
    </row>
    <row r="1209" spans="1:11" ht="13" x14ac:dyDescent="0.15">
      <c r="A1209" s="14"/>
      <c r="B1209" s="14"/>
      <c r="C1209" s="14"/>
      <c r="D1209" s="16"/>
      <c r="E1209" s="16"/>
      <c r="F1209" s="14"/>
      <c r="G1209" s="14"/>
      <c r="H1209" s="14"/>
      <c r="I1209" s="15"/>
      <c r="J1209" s="77"/>
      <c r="K1209" s="92"/>
    </row>
    <row r="1210" spans="1:11" ht="13" x14ac:dyDescent="0.15">
      <c r="A1210" s="14"/>
      <c r="B1210" s="14"/>
      <c r="C1210" s="14"/>
      <c r="D1210" s="16"/>
      <c r="E1210" s="16"/>
      <c r="F1210" s="14"/>
      <c r="G1210" s="14"/>
      <c r="H1210" s="14"/>
      <c r="I1210" s="15"/>
      <c r="J1210" s="77"/>
      <c r="K1210" s="92"/>
    </row>
    <row r="1211" spans="1:11" ht="13" x14ac:dyDescent="0.15">
      <c r="A1211" s="14"/>
      <c r="B1211" s="14"/>
      <c r="C1211" s="14"/>
      <c r="D1211" s="16"/>
      <c r="E1211" s="16"/>
      <c r="F1211" s="14"/>
      <c r="G1211" s="14"/>
      <c r="H1211" s="14"/>
      <c r="I1211" s="15"/>
      <c r="J1211" s="77"/>
      <c r="K1211" s="92"/>
    </row>
    <row r="1212" spans="1:11" ht="13" x14ac:dyDescent="0.15">
      <c r="A1212" s="14"/>
      <c r="B1212" s="14"/>
      <c r="C1212" s="14"/>
      <c r="D1212" s="16"/>
      <c r="E1212" s="16"/>
      <c r="F1212" s="14"/>
      <c r="G1212" s="14"/>
      <c r="H1212" s="14"/>
      <c r="I1212" s="15"/>
      <c r="J1212" s="77"/>
      <c r="K1212" s="92"/>
    </row>
    <row r="1213" spans="1:11" ht="13" x14ac:dyDescent="0.15">
      <c r="A1213" s="14"/>
      <c r="B1213" s="14"/>
      <c r="C1213" s="14"/>
      <c r="D1213" s="16"/>
      <c r="E1213" s="16"/>
      <c r="F1213" s="14"/>
      <c r="G1213" s="14"/>
      <c r="H1213" s="14"/>
      <c r="I1213" s="15"/>
      <c r="J1213" s="77"/>
      <c r="K1213" s="92"/>
    </row>
    <row r="1214" spans="1:11" ht="13" x14ac:dyDescent="0.15">
      <c r="A1214" s="14"/>
      <c r="B1214" s="14"/>
      <c r="C1214" s="14"/>
      <c r="D1214" s="16"/>
      <c r="E1214" s="16"/>
      <c r="F1214" s="14"/>
      <c r="G1214" s="14"/>
      <c r="H1214" s="14"/>
      <c r="I1214" s="15"/>
      <c r="J1214" s="77"/>
      <c r="K1214" s="92"/>
    </row>
    <row r="1215" spans="1:11" ht="13" x14ac:dyDescent="0.15">
      <c r="A1215" s="14"/>
      <c r="B1215" s="14"/>
      <c r="C1215" s="14"/>
      <c r="D1215" s="16"/>
      <c r="E1215" s="16"/>
      <c r="F1215" s="14"/>
      <c r="G1215" s="14"/>
      <c r="H1215" s="14"/>
      <c r="I1215" s="15"/>
      <c r="J1215" s="77"/>
      <c r="K1215" s="92"/>
    </row>
    <row r="1216" spans="1:11" ht="13" x14ac:dyDescent="0.15">
      <c r="A1216" s="14"/>
      <c r="B1216" s="14"/>
      <c r="C1216" s="14"/>
      <c r="D1216" s="16"/>
      <c r="E1216" s="16"/>
      <c r="F1216" s="14"/>
      <c r="G1216" s="14"/>
      <c r="H1216" s="14"/>
      <c r="I1216" s="15"/>
      <c r="J1216" s="77"/>
      <c r="K1216" s="92"/>
    </row>
    <row r="1217" spans="1:11" ht="13" x14ac:dyDescent="0.15">
      <c r="A1217" s="14"/>
      <c r="B1217" s="14"/>
      <c r="C1217" s="14"/>
      <c r="D1217" s="16"/>
      <c r="E1217" s="16"/>
      <c r="F1217" s="14"/>
      <c r="G1217" s="14"/>
      <c r="H1217" s="14"/>
      <c r="I1217" s="15"/>
      <c r="J1217" s="77"/>
      <c r="K1217" s="92"/>
    </row>
    <row r="1218" spans="1:11" ht="13" x14ac:dyDescent="0.15">
      <c r="A1218" s="14"/>
      <c r="B1218" s="14"/>
      <c r="C1218" s="14"/>
      <c r="D1218" s="16"/>
      <c r="E1218" s="16"/>
      <c r="F1218" s="14"/>
      <c r="G1218" s="14"/>
      <c r="H1218" s="14"/>
      <c r="I1218" s="15"/>
      <c r="J1218" s="77"/>
      <c r="K1218" s="92"/>
    </row>
    <row r="1219" spans="1:11" ht="13" x14ac:dyDescent="0.15">
      <c r="A1219" s="14"/>
      <c r="B1219" s="14"/>
      <c r="C1219" s="14"/>
      <c r="D1219" s="16"/>
      <c r="E1219" s="16"/>
      <c r="F1219" s="14"/>
      <c r="G1219" s="14"/>
      <c r="H1219" s="14"/>
      <c r="I1219" s="15"/>
      <c r="J1219" s="77"/>
      <c r="K1219" s="92"/>
    </row>
    <row r="1220" spans="1:11" ht="13" x14ac:dyDescent="0.15">
      <c r="A1220" s="14"/>
      <c r="B1220" s="14"/>
      <c r="C1220" s="14"/>
      <c r="D1220" s="16"/>
      <c r="E1220" s="16"/>
      <c r="F1220" s="14"/>
      <c r="G1220" s="14"/>
      <c r="H1220" s="14"/>
      <c r="I1220" s="15"/>
      <c r="J1220" s="77"/>
      <c r="K1220" s="92"/>
    </row>
    <row r="1221" spans="1:11" ht="13" x14ac:dyDescent="0.15">
      <c r="A1221" s="14"/>
      <c r="B1221" s="14"/>
      <c r="C1221" s="14"/>
      <c r="D1221" s="16"/>
      <c r="E1221" s="16"/>
      <c r="F1221" s="14"/>
      <c r="G1221" s="14"/>
      <c r="H1221" s="14"/>
      <c r="I1221" s="15"/>
      <c r="J1221" s="77"/>
      <c r="K1221" s="92"/>
    </row>
    <row r="1222" spans="1:11" ht="13" x14ac:dyDescent="0.15">
      <c r="A1222" s="14"/>
      <c r="B1222" s="14"/>
      <c r="C1222" s="14"/>
      <c r="D1222" s="16"/>
      <c r="E1222" s="16"/>
      <c r="F1222" s="14"/>
      <c r="G1222" s="14"/>
      <c r="H1222" s="14"/>
      <c r="I1222" s="15"/>
      <c r="J1222" s="77"/>
      <c r="K1222" s="92"/>
    </row>
    <row r="1223" spans="1:11" ht="13" x14ac:dyDescent="0.15">
      <c r="A1223" s="14"/>
      <c r="B1223" s="14"/>
      <c r="C1223" s="14"/>
      <c r="D1223" s="16"/>
      <c r="E1223" s="16"/>
      <c r="F1223" s="14"/>
      <c r="G1223" s="14"/>
      <c r="H1223" s="14"/>
      <c r="I1223" s="15"/>
      <c r="J1223" s="77"/>
      <c r="K1223" s="92"/>
    </row>
    <row r="1224" spans="1:11" ht="13" x14ac:dyDescent="0.15">
      <c r="A1224" s="14"/>
      <c r="B1224" s="14"/>
      <c r="C1224" s="14"/>
      <c r="D1224" s="16"/>
      <c r="E1224" s="16"/>
      <c r="F1224" s="14"/>
      <c r="G1224" s="14"/>
      <c r="H1224" s="14"/>
      <c r="I1224" s="15"/>
      <c r="J1224" s="77"/>
      <c r="K1224" s="92"/>
    </row>
    <row r="1225" spans="1:11" ht="13" x14ac:dyDescent="0.15">
      <c r="A1225" s="14"/>
      <c r="B1225" s="14"/>
      <c r="C1225" s="14"/>
      <c r="D1225" s="16"/>
      <c r="E1225" s="16"/>
      <c r="F1225" s="14"/>
      <c r="G1225" s="14"/>
      <c r="H1225" s="14"/>
      <c r="I1225" s="15"/>
      <c r="J1225" s="77"/>
      <c r="K1225" s="92"/>
    </row>
    <row r="1226" spans="1:11" ht="13" x14ac:dyDescent="0.15">
      <c r="A1226" s="14"/>
      <c r="B1226" s="14"/>
      <c r="C1226" s="14"/>
      <c r="D1226" s="16"/>
      <c r="E1226" s="16"/>
      <c r="F1226" s="14"/>
      <c r="G1226" s="14"/>
      <c r="H1226" s="14"/>
      <c r="I1226" s="15"/>
      <c r="J1226" s="77"/>
      <c r="K1226" s="92"/>
    </row>
    <row r="1227" spans="1:11" ht="13" x14ac:dyDescent="0.15">
      <c r="A1227" s="14"/>
      <c r="B1227" s="14"/>
      <c r="C1227" s="14"/>
      <c r="D1227" s="16"/>
      <c r="E1227" s="16"/>
      <c r="F1227" s="14"/>
      <c r="G1227" s="14"/>
      <c r="H1227" s="14"/>
      <c r="I1227" s="15"/>
      <c r="J1227" s="77"/>
      <c r="K1227" s="92"/>
    </row>
    <row r="1228" spans="1:11" ht="13" x14ac:dyDescent="0.15">
      <c r="A1228" s="14"/>
      <c r="B1228" s="14"/>
      <c r="C1228" s="14"/>
      <c r="D1228" s="16"/>
      <c r="E1228" s="16"/>
      <c r="F1228" s="14"/>
      <c r="G1228" s="14"/>
      <c r="H1228" s="14"/>
      <c r="I1228" s="15"/>
      <c r="J1228" s="77"/>
      <c r="K1228" s="92"/>
    </row>
    <row r="1229" spans="1:11" ht="13" x14ac:dyDescent="0.15">
      <c r="A1229" s="14"/>
      <c r="B1229" s="14"/>
      <c r="C1229" s="14"/>
      <c r="D1229" s="16"/>
      <c r="E1229" s="16"/>
      <c r="F1229" s="14"/>
      <c r="G1229" s="14"/>
      <c r="H1229" s="14"/>
      <c r="I1229" s="15"/>
      <c r="J1229" s="77"/>
      <c r="K1229" s="92"/>
    </row>
    <row r="1230" spans="1:11" ht="13" x14ac:dyDescent="0.15">
      <c r="A1230" s="14"/>
      <c r="B1230" s="14"/>
      <c r="C1230" s="14"/>
      <c r="D1230" s="16"/>
      <c r="E1230" s="16"/>
      <c r="F1230" s="14"/>
      <c r="G1230" s="14"/>
      <c r="H1230" s="14"/>
      <c r="I1230" s="15"/>
      <c r="J1230" s="77"/>
      <c r="K1230" s="92"/>
    </row>
    <row r="1231" spans="1:11" ht="13" x14ac:dyDescent="0.15">
      <c r="A1231" s="14"/>
      <c r="B1231" s="14"/>
      <c r="C1231" s="14"/>
      <c r="D1231" s="16"/>
      <c r="E1231" s="16"/>
      <c r="F1231" s="14"/>
      <c r="G1231" s="14"/>
      <c r="H1231" s="14"/>
      <c r="I1231" s="15"/>
      <c r="J1231" s="77"/>
      <c r="K1231" s="92"/>
    </row>
    <row r="1232" spans="1:11" ht="13" x14ac:dyDescent="0.15">
      <c r="A1232" s="14"/>
      <c r="B1232" s="14"/>
      <c r="C1232" s="14"/>
      <c r="D1232" s="16"/>
      <c r="E1232" s="16"/>
      <c r="F1232" s="14"/>
      <c r="G1232" s="14"/>
      <c r="H1232" s="14"/>
      <c r="I1232" s="15"/>
      <c r="J1232" s="77"/>
      <c r="K1232" s="92"/>
    </row>
    <row r="1233" spans="1:11" ht="13" x14ac:dyDescent="0.15">
      <c r="A1233" s="14"/>
      <c r="B1233" s="14"/>
      <c r="C1233" s="14"/>
      <c r="D1233" s="16"/>
      <c r="E1233" s="16"/>
      <c r="F1233" s="14"/>
      <c r="G1233" s="14"/>
      <c r="H1233" s="14"/>
      <c r="I1233" s="15"/>
      <c r="J1233" s="77"/>
      <c r="K1233" s="92"/>
    </row>
    <row r="1234" spans="1:11" ht="13" x14ac:dyDescent="0.15">
      <c r="A1234" s="14"/>
      <c r="B1234" s="14"/>
      <c r="C1234" s="14"/>
      <c r="D1234" s="16"/>
      <c r="E1234" s="16"/>
      <c r="F1234" s="14"/>
      <c r="G1234" s="14"/>
      <c r="H1234" s="14"/>
      <c r="I1234" s="15"/>
      <c r="J1234" s="77"/>
      <c r="K1234" s="92"/>
    </row>
    <row r="1235" spans="1:11" ht="13" x14ac:dyDescent="0.15">
      <c r="A1235" s="14"/>
      <c r="B1235" s="14"/>
      <c r="C1235" s="14"/>
      <c r="D1235" s="16"/>
      <c r="E1235" s="16"/>
      <c r="F1235" s="14"/>
      <c r="G1235" s="14"/>
      <c r="H1235" s="14"/>
      <c r="I1235" s="15"/>
      <c r="J1235" s="77"/>
      <c r="K1235" s="92"/>
    </row>
    <row r="1236" spans="1:11" ht="13" x14ac:dyDescent="0.15">
      <c r="A1236" s="14"/>
      <c r="B1236" s="14"/>
      <c r="C1236" s="14"/>
      <c r="D1236" s="16"/>
      <c r="E1236" s="16"/>
      <c r="F1236" s="14"/>
      <c r="G1236" s="14"/>
      <c r="H1236" s="14"/>
      <c r="I1236" s="15"/>
      <c r="J1236" s="77"/>
      <c r="K1236" s="92"/>
    </row>
    <row r="1237" spans="1:11" ht="13" x14ac:dyDescent="0.15">
      <c r="A1237" s="14"/>
      <c r="B1237" s="14"/>
      <c r="C1237" s="14"/>
      <c r="D1237" s="16"/>
      <c r="E1237" s="16"/>
      <c r="F1237" s="14"/>
      <c r="G1237" s="14"/>
      <c r="H1237" s="14"/>
      <c r="I1237" s="15"/>
      <c r="J1237" s="77"/>
      <c r="K1237" s="92"/>
    </row>
    <row r="1238" spans="1:11" ht="13" x14ac:dyDescent="0.15">
      <c r="A1238" s="14"/>
      <c r="B1238" s="14"/>
      <c r="C1238" s="14"/>
      <c r="D1238" s="16"/>
      <c r="E1238" s="16"/>
      <c r="F1238" s="14"/>
      <c r="G1238" s="14"/>
      <c r="H1238" s="14"/>
      <c r="I1238" s="15"/>
      <c r="J1238" s="77"/>
      <c r="K1238" s="92"/>
    </row>
    <row r="1239" spans="1:11" ht="13" x14ac:dyDescent="0.15">
      <c r="A1239" s="14"/>
      <c r="B1239" s="14"/>
      <c r="C1239" s="14"/>
      <c r="D1239" s="16"/>
      <c r="E1239" s="16"/>
      <c r="F1239" s="14"/>
      <c r="G1239" s="14"/>
      <c r="H1239" s="14"/>
      <c r="I1239" s="15"/>
      <c r="J1239" s="77"/>
      <c r="K1239" s="92"/>
    </row>
    <row r="1240" spans="1:11" ht="13" x14ac:dyDescent="0.15">
      <c r="A1240" s="14"/>
      <c r="B1240" s="14"/>
      <c r="C1240" s="14"/>
      <c r="D1240" s="16"/>
      <c r="E1240" s="16"/>
      <c r="F1240" s="14"/>
      <c r="G1240" s="14"/>
      <c r="H1240" s="14"/>
      <c r="I1240" s="15"/>
      <c r="J1240" s="77"/>
      <c r="K1240" s="92"/>
    </row>
    <row r="1241" spans="1:11" ht="13" x14ac:dyDescent="0.15">
      <c r="A1241" s="14"/>
      <c r="B1241" s="14"/>
      <c r="C1241" s="14"/>
      <c r="D1241" s="16"/>
      <c r="E1241" s="16"/>
      <c r="F1241" s="14"/>
      <c r="G1241" s="14"/>
      <c r="H1241" s="14"/>
      <c r="I1241" s="15"/>
      <c r="J1241" s="77"/>
      <c r="K1241" s="92"/>
    </row>
    <row r="1242" spans="1:11" ht="13" x14ac:dyDescent="0.15">
      <c r="A1242" s="14"/>
      <c r="B1242" s="14"/>
      <c r="C1242" s="14"/>
      <c r="D1242" s="16"/>
      <c r="E1242" s="16"/>
      <c r="F1242" s="14"/>
      <c r="G1242" s="14"/>
      <c r="H1242" s="14"/>
      <c r="I1242" s="15"/>
      <c r="J1242" s="77"/>
      <c r="K1242" s="92"/>
    </row>
    <row r="1243" spans="1:11" ht="13" x14ac:dyDescent="0.15">
      <c r="A1243" s="14"/>
      <c r="B1243" s="14"/>
      <c r="C1243" s="14"/>
      <c r="D1243" s="16"/>
      <c r="E1243" s="16"/>
      <c r="F1243" s="14"/>
      <c r="G1243" s="14"/>
      <c r="H1243" s="14"/>
      <c r="I1243" s="15"/>
      <c r="J1243" s="77"/>
      <c r="K1243" s="92"/>
    </row>
    <row r="1244" spans="1:11" ht="13" x14ac:dyDescent="0.15">
      <c r="A1244" s="14"/>
      <c r="B1244" s="14"/>
      <c r="C1244" s="14"/>
      <c r="D1244" s="16"/>
      <c r="E1244" s="16"/>
      <c r="F1244" s="14"/>
      <c r="G1244" s="14"/>
      <c r="H1244" s="14"/>
      <c r="I1244" s="15"/>
      <c r="J1244" s="77"/>
      <c r="K1244" s="92"/>
    </row>
    <row r="1245" spans="1:11" ht="13" x14ac:dyDescent="0.15">
      <c r="A1245" s="14"/>
      <c r="B1245" s="14"/>
      <c r="C1245" s="14"/>
      <c r="D1245" s="16"/>
      <c r="E1245" s="16"/>
      <c r="F1245" s="14"/>
      <c r="G1245" s="14"/>
      <c r="H1245" s="14"/>
      <c r="I1245" s="15"/>
      <c r="J1245" s="77"/>
      <c r="K1245" s="92"/>
    </row>
    <row r="1246" spans="1:11" ht="13" x14ac:dyDescent="0.15">
      <c r="A1246" s="14"/>
      <c r="B1246" s="14"/>
      <c r="C1246" s="14"/>
      <c r="D1246" s="16"/>
      <c r="E1246" s="16"/>
      <c r="F1246" s="14"/>
      <c r="G1246" s="14"/>
      <c r="H1246" s="14"/>
      <c r="I1246" s="15"/>
      <c r="J1246" s="77"/>
      <c r="K1246" s="92"/>
    </row>
    <row r="1247" spans="1:11" ht="13" x14ac:dyDescent="0.15">
      <c r="A1247" s="14"/>
      <c r="B1247" s="14"/>
      <c r="C1247" s="14"/>
      <c r="D1247" s="16"/>
      <c r="E1247" s="16"/>
      <c r="F1247" s="14"/>
      <c r="G1247" s="14"/>
      <c r="H1247" s="14"/>
      <c r="I1247" s="15"/>
      <c r="J1247" s="77"/>
      <c r="K1247" s="92"/>
    </row>
    <row r="1248" spans="1:11" ht="13" x14ac:dyDescent="0.15">
      <c r="A1248" s="14"/>
      <c r="B1248" s="14"/>
      <c r="C1248" s="14"/>
      <c r="D1248" s="16"/>
      <c r="E1248" s="16"/>
      <c r="F1248" s="14"/>
      <c r="G1248" s="14"/>
      <c r="H1248" s="14"/>
      <c r="I1248" s="15"/>
      <c r="J1248" s="77"/>
      <c r="K1248" s="92"/>
    </row>
    <row r="1249" spans="1:11" ht="13" x14ac:dyDescent="0.15">
      <c r="A1249" s="14"/>
      <c r="B1249" s="14"/>
      <c r="C1249" s="14"/>
      <c r="D1249" s="16"/>
      <c r="E1249" s="16"/>
      <c r="F1249" s="14"/>
      <c r="G1249" s="14"/>
      <c r="H1249" s="14"/>
      <c r="I1249" s="15"/>
      <c r="J1249" s="77"/>
      <c r="K1249" s="92"/>
    </row>
    <row r="1250" spans="1:11" ht="13" x14ac:dyDescent="0.15">
      <c r="A1250" s="14"/>
      <c r="B1250" s="14"/>
      <c r="C1250" s="14"/>
      <c r="D1250" s="16"/>
      <c r="E1250" s="16"/>
      <c r="F1250" s="14"/>
      <c r="G1250" s="14"/>
      <c r="H1250" s="14"/>
      <c r="I1250" s="15"/>
      <c r="J1250" s="77"/>
      <c r="K1250" s="92"/>
    </row>
    <row r="1251" spans="1:11" ht="13" x14ac:dyDescent="0.15">
      <c r="A1251" s="14"/>
      <c r="B1251" s="14"/>
      <c r="C1251" s="14"/>
      <c r="D1251" s="16"/>
      <c r="E1251" s="16"/>
      <c r="F1251" s="14"/>
      <c r="G1251" s="14"/>
      <c r="H1251" s="14"/>
      <c r="I1251" s="15"/>
      <c r="J1251" s="77"/>
      <c r="K1251" s="92"/>
    </row>
    <row r="1252" spans="1:11" ht="13" x14ac:dyDescent="0.15">
      <c r="A1252" s="14"/>
      <c r="B1252" s="14"/>
      <c r="C1252" s="14"/>
      <c r="D1252" s="16"/>
      <c r="E1252" s="16"/>
      <c r="F1252" s="14"/>
      <c r="G1252" s="14"/>
      <c r="H1252" s="14"/>
      <c r="I1252" s="15"/>
      <c r="J1252" s="77"/>
      <c r="K1252" s="92"/>
    </row>
    <row r="1253" spans="1:11" ht="13" x14ac:dyDescent="0.15">
      <c r="A1253" s="14"/>
      <c r="B1253" s="14"/>
      <c r="C1253" s="14"/>
      <c r="D1253" s="16"/>
      <c r="E1253" s="16"/>
      <c r="F1253" s="14"/>
      <c r="G1253" s="14"/>
      <c r="H1253" s="14"/>
      <c r="I1253" s="15"/>
      <c r="J1253" s="77"/>
      <c r="K1253" s="92"/>
    </row>
    <row r="1254" spans="1:11" ht="13" x14ac:dyDescent="0.15">
      <c r="A1254" s="14"/>
      <c r="B1254" s="14"/>
      <c r="C1254" s="14"/>
      <c r="D1254" s="16"/>
      <c r="E1254" s="16"/>
      <c r="F1254" s="14"/>
      <c r="G1254" s="14"/>
      <c r="H1254" s="14"/>
      <c r="I1254" s="15"/>
      <c r="J1254" s="77"/>
      <c r="K1254" s="92"/>
    </row>
    <row r="1255" spans="1:11" ht="13" x14ac:dyDescent="0.15">
      <c r="A1255" s="14"/>
      <c r="B1255" s="14"/>
      <c r="C1255" s="14"/>
      <c r="D1255" s="16"/>
      <c r="E1255" s="16"/>
      <c r="F1255" s="14"/>
      <c r="G1255" s="14"/>
      <c r="H1255" s="14"/>
      <c r="I1255" s="15"/>
      <c r="J1255" s="77"/>
      <c r="K1255" s="92"/>
    </row>
    <row r="1256" spans="1:11" ht="13" x14ac:dyDescent="0.15">
      <c r="A1256" s="14"/>
      <c r="B1256" s="14"/>
      <c r="C1256" s="14"/>
      <c r="D1256" s="16"/>
      <c r="E1256" s="16"/>
      <c r="F1256" s="14"/>
      <c r="G1256" s="14"/>
      <c r="H1256" s="14"/>
      <c r="I1256" s="15"/>
      <c r="J1256" s="77"/>
      <c r="K1256" s="92"/>
    </row>
    <row r="1257" spans="1:11" ht="13" x14ac:dyDescent="0.15">
      <c r="A1257" s="14"/>
      <c r="B1257" s="14"/>
      <c r="C1257" s="14"/>
      <c r="D1257" s="16"/>
      <c r="E1257" s="16"/>
      <c r="F1257" s="14"/>
      <c r="G1257" s="14"/>
      <c r="H1257" s="14"/>
      <c r="I1257" s="15"/>
      <c r="J1257" s="77"/>
      <c r="K1257" s="92"/>
    </row>
    <row r="1258" spans="1:11" ht="13" x14ac:dyDescent="0.15">
      <c r="A1258" s="14"/>
      <c r="B1258" s="14"/>
      <c r="C1258" s="14"/>
      <c r="D1258" s="16"/>
      <c r="E1258" s="16"/>
      <c r="F1258" s="14"/>
      <c r="G1258" s="14"/>
      <c r="H1258" s="14"/>
      <c r="I1258" s="15"/>
      <c r="J1258" s="77"/>
      <c r="K1258" s="92"/>
    </row>
    <row r="1259" spans="1:11" ht="13" x14ac:dyDescent="0.15">
      <c r="A1259" s="14"/>
      <c r="B1259" s="14"/>
      <c r="C1259" s="14"/>
      <c r="D1259" s="16"/>
      <c r="E1259" s="16"/>
      <c r="F1259" s="14"/>
      <c r="G1259" s="14"/>
      <c r="H1259" s="14"/>
      <c r="I1259" s="15"/>
      <c r="J1259" s="77"/>
      <c r="K1259" s="92"/>
    </row>
    <row r="1260" spans="1:11" ht="13" x14ac:dyDescent="0.15">
      <c r="A1260" s="14"/>
      <c r="B1260" s="14"/>
      <c r="C1260" s="14"/>
      <c r="D1260" s="16"/>
      <c r="E1260" s="16"/>
      <c r="F1260" s="14"/>
      <c r="G1260" s="14"/>
      <c r="H1260" s="14"/>
      <c r="I1260" s="15"/>
      <c r="J1260" s="77"/>
      <c r="K1260" s="92"/>
    </row>
    <row r="1261" spans="1:11" ht="13" x14ac:dyDescent="0.15">
      <c r="A1261" s="14"/>
      <c r="B1261" s="14"/>
      <c r="C1261" s="14"/>
      <c r="D1261" s="16"/>
      <c r="E1261" s="16"/>
      <c r="F1261" s="14"/>
      <c r="G1261" s="14"/>
      <c r="H1261" s="14"/>
      <c r="I1261" s="15"/>
      <c r="J1261" s="77"/>
      <c r="K1261" s="92"/>
    </row>
    <row r="1262" spans="1:11" ht="13" x14ac:dyDescent="0.15">
      <c r="A1262" s="14"/>
      <c r="B1262" s="14"/>
      <c r="C1262" s="14"/>
      <c r="D1262" s="16"/>
      <c r="E1262" s="16"/>
      <c r="F1262" s="14"/>
      <c r="G1262" s="14"/>
      <c r="H1262" s="14"/>
      <c r="I1262" s="15"/>
      <c r="J1262" s="77"/>
      <c r="K1262" s="92"/>
    </row>
    <row r="1263" spans="1:11" ht="13" x14ac:dyDescent="0.15">
      <c r="A1263" s="14"/>
      <c r="B1263" s="14"/>
      <c r="C1263" s="14"/>
      <c r="D1263" s="16"/>
      <c r="E1263" s="16"/>
      <c r="F1263" s="14"/>
      <c r="G1263" s="14"/>
      <c r="H1263" s="14"/>
      <c r="I1263" s="15"/>
      <c r="J1263" s="77"/>
      <c r="K1263" s="92"/>
    </row>
    <row r="1264" spans="1:11" ht="13" x14ac:dyDescent="0.15">
      <c r="A1264" s="14"/>
      <c r="B1264" s="14"/>
      <c r="C1264" s="14"/>
      <c r="D1264" s="16"/>
      <c r="E1264" s="16"/>
      <c r="F1264" s="14"/>
      <c r="G1264" s="14"/>
      <c r="H1264" s="14"/>
      <c r="I1264" s="15"/>
      <c r="J1264" s="77"/>
      <c r="K1264" s="92"/>
    </row>
    <row r="1265" spans="1:11" ht="13" x14ac:dyDescent="0.15">
      <c r="A1265" s="14"/>
      <c r="B1265" s="14"/>
      <c r="C1265" s="14"/>
      <c r="D1265" s="16"/>
      <c r="E1265" s="16"/>
      <c r="F1265" s="14"/>
      <c r="G1265" s="14"/>
      <c r="H1265" s="14"/>
      <c r="I1265" s="15"/>
      <c r="J1265" s="77"/>
      <c r="K1265" s="92"/>
    </row>
    <row r="1266" spans="1:11" ht="13" x14ac:dyDescent="0.15">
      <c r="A1266" s="14"/>
      <c r="B1266" s="14"/>
      <c r="C1266" s="14"/>
      <c r="D1266" s="16"/>
      <c r="E1266" s="16"/>
      <c r="F1266" s="14"/>
      <c r="G1266" s="14"/>
      <c r="H1266" s="14"/>
      <c r="I1266" s="15"/>
      <c r="J1266" s="77"/>
      <c r="K1266" s="92"/>
    </row>
    <row r="1267" spans="1:11" ht="13" x14ac:dyDescent="0.15">
      <c r="A1267" s="14"/>
      <c r="B1267" s="14"/>
      <c r="C1267" s="14"/>
      <c r="D1267" s="16"/>
      <c r="E1267" s="16"/>
      <c r="F1267" s="14"/>
      <c r="G1267" s="14"/>
      <c r="H1267" s="14"/>
      <c r="I1267" s="15"/>
      <c r="J1267" s="77"/>
      <c r="K1267" s="92"/>
    </row>
    <row r="1268" spans="1:11" ht="13" x14ac:dyDescent="0.15">
      <c r="A1268" s="14"/>
      <c r="B1268" s="14"/>
      <c r="C1268" s="14"/>
      <c r="D1268" s="16"/>
      <c r="E1268" s="16"/>
      <c r="F1268" s="14"/>
      <c r="G1268" s="14"/>
      <c r="H1268" s="14"/>
      <c r="I1268" s="15"/>
      <c r="J1268" s="77"/>
      <c r="K1268" s="92"/>
    </row>
    <row r="1269" spans="1:11" ht="13" x14ac:dyDescent="0.15">
      <c r="A1269" s="14"/>
      <c r="B1269" s="14"/>
      <c r="C1269" s="14"/>
      <c r="D1269" s="16"/>
      <c r="E1269" s="16"/>
      <c r="F1269" s="14"/>
      <c r="G1269" s="14"/>
      <c r="H1269" s="14"/>
      <c r="I1269" s="15"/>
      <c r="J1269" s="77"/>
      <c r="K1269" s="92"/>
    </row>
    <row r="1270" spans="1:11" ht="13" x14ac:dyDescent="0.15">
      <c r="A1270" s="14"/>
      <c r="B1270" s="14"/>
      <c r="C1270" s="14"/>
      <c r="D1270" s="16"/>
      <c r="E1270" s="16"/>
      <c r="F1270" s="14"/>
      <c r="G1270" s="14"/>
      <c r="H1270" s="14"/>
      <c r="I1270" s="15"/>
      <c r="J1270" s="77"/>
      <c r="K1270" s="92"/>
    </row>
    <row r="1271" spans="1:11" ht="13" x14ac:dyDescent="0.15">
      <c r="A1271" s="14"/>
      <c r="B1271" s="14"/>
      <c r="C1271" s="14"/>
      <c r="D1271" s="16"/>
      <c r="E1271" s="16"/>
      <c r="F1271" s="14"/>
      <c r="G1271" s="14"/>
      <c r="H1271" s="14"/>
      <c r="I1271" s="15"/>
      <c r="J1271" s="77"/>
      <c r="K1271" s="92"/>
    </row>
    <row r="1272" spans="1:11" ht="13" x14ac:dyDescent="0.15">
      <c r="A1272" s="14"/>
      <c r="B1272" s="14"/>
      <c r="C1272" s="14"/>
      <c r="D1272" s="16"/>
      <c r="E1272" s="16"/>
      <c r="F1272" s="14"/>
      <c r="G1272" s="14"/>
      <c r="H1272" s="14"/>
      <c r="I1272" s="15"/>
      <c r="J1272" s="77"/>
      <c r="K1272" s="92"/>
    </row>
    <row r="1273" spans="1:11" ht="13" x14ac:dyDescent="0.15">
      <c r="A1273" s="14"/>
      <c r="B1273" s="14"/>
      <c r="C1273" s="14"/>
      <c r="D1273" s="16"/>
      <c r="E1273" s="16"/>
      <c r="F1273" s="14"/>
      <c r="G1273" s="14"/>
      <c r="H1273" s="14"/>
      <c r="I1273" s="15"/>
      <c r="J1273" s="77"/>
      <c r="K1273" s="92"/>
    </row>
    <row r="1274" spans="1:11" ht="13" x14ac:dyDescent="0.15">
      <c r="A1274" s="14"/>
      <c r="B1274" s="14"/>
      <c r="C1274" s="14"/>
      <c r="D1274" s="16"/>
      <c r="E1274" s="16"/>
      <c r="F1274" s="14"/>
      <c r="G1274" s="14"/>
      <c r="H1274" s="14"/>
      <c r="I1274" s="15"/>
      <c r="J1274" s="77"/>
      <c r="K1274" s="92"/>
    </row>
    <row r="1275" spans="1:11" ht="13" x14ac:dyDescent="0.15">
      <c r="A1275" s="14"/>
      <c r="B1275" s="14"/>
      <c r="C1275" s="14"/>
      <c r="D1275" s="16"/>
      <c r="E1275" s="16"/>
      <c r="F1275" s="14"/>
      <c r="G1275" s="14"/>
      <c r="H1275" s="14"/>
      <c r="I1275" s="15"/>
      <c r="J1275" s="77"/>
      <c r="K1275" s="92"/>
    </row>
    <row r="1276" spans="1:11" ht="13" x14ac:dyDescent="0.15">
      <c r="A1276" s="14"/>
      <c r="B1276" s="14"/>
      <c r="C1276" s="14"/>
      <c r="D1276" s="16"/>
      <c r="E1276" s="16"/>
      <c r="F1276" s="14"/>
      <c r="G1276" s="14"/>
      <c r="H1276" s="14"/>
      <c r="I1276" s="15"/>
      <c r="J1276" s="77"/>
      <c r="K1276" s="92"/>
    </row>
    <row r="1277" spans="1:11" ht="13" x14ac:dyDescent="0.15">
      <c r="A1277" s="14"/>
      <c r="B1277" s="14"/>
      <c r="C1277" s="14"/>
      <c r="D1277" s="16"/>
      <c r="E1277" s="16"/>
      <c r="F1277" s="14"/>
      <c r="G1277" s="14"/>
      <c r="H1277" s="14"/>
      <c r="I1277" s="15"/>
      <c r="J1277" s="77"/>
      <c r="K1277" s="92"/>
    </row>
    <row r="1278" spans="1:11" ht="13" x14ac:dyDescent="0.15">
      <c r="A1278" s="14"/>
      <c r="B1278" s="14"/>
      <c r="C1278" s="14"/>
      <c r="D1278" s="16"/>
      <c r="E1278" s="16"/>
      <c r="F1278" s="14"/>
      <c r="G1278" s="14"/>
      <c r="H1278" s="14"/>
      <c r="I1278" s="15"/>
      <c r="J1278" s="77"/>
      <c r="K1278" s="92"/>
    </row>
    <row r="1279" spans="1:11" ht="13" x14ac:dyDescent="0.15">
      <c r="A1279" s="14"/>
      <c r="B1279" s="14"/>
      <c r="C1279" s="14"/>
      <c r="D1279" s="16"/>
      <c r="E1279" s="16"/>
      <c r="F1279" s="14"/>
      <c r="G1279" s="14"/>
      <c r="H1279" s="14"/>
      <c r="I1279" s="15"/>
      <c r="J1279" s="77"/>
      <c r="K1279" s="92"/>
    </row>
    <row r="1280" spans="1:11" ht="13" x14ac:dyDescent="0.15">
      <c r="A1280" s="14"/>
      <c r="B1280" s="14"/>
      <c r="C1280" s="14"/>
      <c r="D1280" s="16"/>
      <c r="E1280" s="16"/>
      <c r="F1280" s="14"/>
      <c r="G1280" s="14"/>
      <c r="H1280" s="14"/>
      <c r="I1280" s="15"/>
      <c r="J1280" s="77"/>
      <c r="K1280" s="92"/>
    </row>
    <row r="1281" spans="1:11" ht="13" x14ac:dyDescent="0.15">
      <c r="A1281" s="14"/>
      <c r="B1281" s="14"/>
      <c r="C1281" s="14"/>
      <c r="D1281" s="16"/>
      <c r="E1281" s="16"/>
      <c r="F1281" s="14"/>
      <c r="G1281" s="14"/>
      <c r="H1281" s="14"/>
      <c r="I1281" s="15"/>
      <c r="J1281" s="77"/>
      <c r="K1281" s="92"/>
    </row>
    <row r="1282" spans="1:11" ht="13" x14ac:dyDescent="0.15">
      <c r="A1282" s="14"/>
      <c r="B1282" s="14"/>
      <c r="C1282" s="14"/>
      <c r="D1282" s="16"/>
      <c r="E1282" s="16"/>
      <c r="F1282" s="14"/>
      <c r="G1282" s="14"/>
      <c r="H1282" s="14"/>
      <c r="I1282" s="15"/>
      <c r="J1282" s="77"/>
      <c r="K1282" s="92"/>
    </row>
    <row r="1283" spans="1:11" ht="13" x14ac:dyDescent="0.15">
      <c r="A1283" s="14"/>
      <c r="B1283" s="14"/>
      <c r="C1283" s="14"/>
      <c r="D1283" s="16"/>
      <c r="E1283" s="16"/>
      <c r="F1283" s="14"/>
      <c r="G1283" s="14"/>
      <c r="H1283" s="14"/>
      <c r="I1283" s="15"/>
      <c r="J1283" s="77"/>
      <c r="K1283" s="92"/>
    </row>
    <row r="1284" spans="1:11" ht="13" x14ac:dyDescent="0.15">
      <c r="A1284" s="14"/>
      <c r="B1284" s="14"/>
      <c r="C1284" s="14"/>
      <c r="D1284" s="16"/>
      <c r="E1284" s="16"/>
      <c r="F1284" s="14"/>
      <c r="G1284" s="14"/>
      <c r="H1284" s="14"/>
      <c r="I1284" s="15"/>
      <c r="J1284" s="77"/>
      <c r="K1284" s="92"/>
    </row>
    <row r="1285" spans="1:11" ht="13" x14ac:dyDescent="0.15">
      <c r="A1285" s="14"/>
      <c r="B1285" s="14"/>
      <c r="C1285" s="14"/>
      <c r="D1285" s="16"/>
      <c r="E1285" s="16"/>
      <c r="F1285" s="14"/>
      <c r="G1285" s="14"/>
      <c r="H1285" s="14"/>
      <c r="I1285" s="15"/>
      <c r="J1285" s="77"/>
      <c r="K1285" s="92"/>
    </row>
    <row r="1286" spans="1:11" ht="13" x14ac:dyDescent="0.15">
      <c r="A1286" s="14"/>
      <c r="B1286" s="14"/>
      <c r="C1286" s="14"/>
      <c r="D1286" s="16"/>
      <c r="E1286" s="16"/>
      <c r="F1286" s="14"/>
      <c r="G1286" s="14"/>
      <c r="H1286" s="14"/>
      <c r="I1286" s="15"/>
      <c r="J1286" s="77"/>
      <c r="K1286" s="92"/>
    </row>
    <row r="1287" spans="1:11" ht="13" x14ac:dyDescent="0.15">
      <c r="A1287" s="14"/>
      <c r="B1287" s="14"/>
      <c r="C1287" s="14"/>
      <c r="D1287" s="16"/>
      <c r="E1287" s="16"/>
      <c r="F1287" s="14"/>
      <c r="G1287" s="14"/>
      <c r="H1287" s="14"/>
      <c r="I1287" s="15"/>
      <c r="J1287" s="77"/>
      <c r="K1287" s="92"/>
    </row>
    <row r="1288" spans="1:11" ht="13" x14ac:dyDescent="0.15">
      <c r="A1288" s="14"/>
      <c r="B1288" s="14"/>
      <c r="C1288" s="14"/>
      <c r="D1288" s="16"/>
      <c r="E1288" s="16"/>
      <c r="F1288" s="14"/>
      <c r="G1288" s="14"/>
      <c r="H1288" s="14"/>
      <c r="I1288" s="15"/>
      <c r="J1288" s="77"/>
      <c r="K1288" s="92"/>
    </row>
    <row r="1289" spans="1:11" ht="13" x14ac:dyDescent="0.15">
      <c r="A1289" s="14"/>
      <c r="B1289" s="14"/>
      <c r="C1289" s="14"/>
      <c r="D1289" s="16"/>
      <c r="E1289" s="16"/>
      <c r="F1289" s="14"/>
      <c r="G1289" s="14"/>
      <c r="H1289" s="14"/>
      <c r="I1289" s="15"/>
      <c r="J1289" s="77"/>
      <c r="K1289" s="92"/>
    </row>
    <row r="1290" spans="1:11" ht="13" x14ac:dyDescent="0.15">
      <c r="A1290" s="14"/>
      <c r="B1290" s="14"/>
      <c r="C1290" s="14"/>
      <c r="D1290" s="16"/>
      <c r="E1290" s="16"/>
      <c r="F1290" s="14"/>
      <c r="G1290" s="14"/>
      <c r="H1290" s="14"/>
      <c r="I1290" s="15"/>
      <c r="J1290" s="77"/>
      <c r="K1290" s="92"/>
    </row>
    <row r="1291" spans="1:11" ht="13" x14ac:dyDescent="0.15">
      <c r="A1291" s="14"/>
      <c r="B1291" s="14"/>
      <c r="C1291" s="14"/>
      <c r="D1291" s="16"/>
      <c r="E1291" s="16"/>
      <c r="F1291" s="14"/>
      <c r="G1291" s="14"/>
      <c r="H1291" s="14"/>
      <c r="I1291" s="15"/>
      <c r="J1291" s="77"/>
      <c r="K1291" s="92"/>
    </row>
    <row r="1292" spans="1:11" ht="13" x14ac:dyDescent="0.15">
      <c r="A1292" s="14"/>
      <c r="B1292" s="14"/>
      <c r="C1292" s="14"/>
      <c r="D1292" s="16"/>
      <c r="E1292" s="16"/>
      <c r="F1292" s="14"/>
      <c r="G1292" s="14"/>
      <c r="H1292" s="14"/>
      <c r="I1292" s="15"/>
      <c r="J1292" s="77"/>
      <c r="K1292" s="92"/>
    </row>
    <row r="1293" spans="1:11" ht="13" x14ac:dyDescent="0.15">
      <c r="A1293" s="14"/>
      <c r="B1293" s="14"/>
      <c r="C1293" s="14"/>
      <c r="D1293" s="16"/>
      <c r="E1293" s="16"/>
      <c r="F1293" s="14"/>
      <c r="G1293" s="14"/>
      <c r="H1293" s="14"/>
      <c r="I1293" s="15"/>
      <c r="J1293" s="77"/>
      <c r="K1293" s="92"/>
    </row>
    <row r="1294" spans="1:11" ht="13" x14ac:dyDescent="0.15">
      <c r="A1294" s="14"/>
      <c r="B1294" s="14"/>
      <c r="C1294" s="14"/>
      <c r="D1294" s="16"/>
      <c r="E1294" s="16"/>
      <c r="F1294" s="14"/>
      <c r="G1294" s="14"/>
      <c r="H1294" s="14"/>
      <c r="I1294" s="15"/>
      <c r="J1294" s="77"/>
      <c r="K1294" s="92"/>
    </row>
    <row r="1295" spans="1:11" ht="13" x14ac:dyDescent="0.15">
      <c r="A1295" s="14"/>
      <c r="B1295" s="14"/>
      <c r="C1295" s="14"/>
      <c r="D1295" s="16"/>
      <c r="E1295" s="16"/>
      <c r="F1295" s="14"/>
      <c r="G1295" s="14"/>
      <c r="H1295" s="14"/>
      <c r="I1295" s="15"/>
      <c r="J1295" s="77"/>
      <c r="K1295" s="92"/>
    </row>
    <row r="1296" spans="1:11" ht="13" x14ac:dyDescent="0.15">
      <c r="A1296" s="14"/>
      <c r="B1296" s="14"/>
      <c r="C1296" s="14"/>
      <c r="D1296" s="16"/>
      <c r="E1296" s="16"/>
      <c r="F1296" s="14"/>
      <c r="G1296" s="14"/>
      <c r="H1296" s="14"/>
      <c r="I1296" s="15"/>
      <c r="J1296" s="77"/>
      <c r="K1296" s="92"/>
    </row>
    <row r="1297" spans="1:11" ht="13" x14ac:dyDescent="0.15">
      <c r="A1297" s="14"/>
      <c r="B1297" s="14"/>
      <c r="C1297" s="14"/>
      <c r="D1297" s="16"/>
      <c r="E1297" s="16"/>
      <c r="F1297" s="14"/>
      <c r="G1297" s="14"/>
      <c r="H1297" s="14"/>
      <c r="I1297" s="15"/>
      <c r="J1297" s="77"/>
      <c r="K1297" s="92"/>
    </row>
    <row r="1298" spans="1:11" ht="13" x14ac:dyDescent="0.15">
      <c r="A1298" s="14"/>
      <c r="B1298" s="14"/>
      <c r="C1298" s="14"/>
      <c r="D1298" s="16"/>
      <c r="E1298" s="16"/>
      <c r="F1298" s="14"/>
      <c r="G1298" s="14"/>
      <c r="H1298" s="14"/>
      <c r="I1298" s="15"/>
      <c r="J1298" s="77"/>
      <c r="K1298" s="92"/>
    </row>
    <row r="1299" spans="1:11" ht="13" x14ac:dyDescent="0.15">
      <c r="A1299" s="14"/>
      <c r="B1299" s="14"/>
      <c r="C1299" s="14"/>
      <c r="D1299" s="16"/>
      <c r="E1299" s="16"/>
      <c r="F1299" s="14"/>
      <c r="G1299" s="14"/>
      <c r="H1299" s="14"/>
      <c r="I1299" s="15"/>
      <c r="J1299" s="77"/>
      <c r="K1299" s="92"/>
    </row>
    <row r="1300" spans="1:11" ht="13" x14ac:dyDescent="0.15">
      <c r="A1300" s="14"/>
      <c r="B1300" s="14"/>
      <c r="C1300" s="14"/>
      <c r="D1300" s="16"/>
      <c r="E1300" s="16"/>
      <c r="F1300" s="14"/>
      <c r="G1300" s="14"/>
      <c r="H1300" s="14"/>
      <c r="I1300" s="15"/>
      <c r="J1300" s="77"/>
      <c r="K1300" s="92"/>
    </row>
    <row r="1301" spans="1:11" ht="13" x14ac:dyDescent="0.15">
      <c r="A1301" s="14"/>
      <c r="B1301" s="14"/>
      <c r="C1301" s="14"/>
      <c r="D1301" s="16"/>
      <c r="E1301" s="16"/>
      <c r="F1301" s="14"/>
      <c r="G1301" s="14"/>
      <c r="H1301" s="14"/>
      <c r="I1301" s="15"/>
      <c r="J1301" s="77"/>
      <c r="K1301" s="92"/>
    </row>
    <row r="1302" spans="1:11" ht="13" x14ac:dyDescent="0.15">
      <c r="A1302" s="14"/>
      <c r="B1302" s="14"/>
      <c r="C1302" s="14"/>
      <c r="D1302" s="16"/>
      <c r="E1302" s="16"/>
      <c r="F1302" s="14"/>
      <c r="G1302" s="14"/>
      <c r="H1302" s="14"/>
      <c r="I1302" s="15"/>
      <c r="J1302" s="77"/>
      <c r="K1302" s="92"/>
    </row>
    <row r="1303" spans="1:11" ht="13" x14ac:dyDescent="0.15">
      <c r="A1303" s="14"/>
      <c r="B1303" s="14"/>
      <c r="C1303" s="14"/>
      <c r="D1303" s="16"/>
      <c r="E1303" s="16"/>
      <c r="F1303" s="14"/>
      <c r="G1303" s="14"/>
      <c r="H1303" s="14"/>
      <c r="I1303" s="15"/>
      <c r="J1303" s="77"/>
      <c r="K1303" s="92"/>
    </row>
    <row r="1304" spans="1:11" ht="13" x14ac:dyDescent="0.15">
      <c r="A1304" s="14"/>
      <c r="B1304" s="14"/>
      <c r="C1304" s="14"/>
      <c r="D1304" s="16"/>
      <c r="E1304" s="16"/>
      <c r="F1304" s="14"/>
      <c r="G1304" s="14"/>
      <c r="H1304" s="14"/>
      <c r="I1304" s="15"/>
      <c r="J1304" s="77"/>
      <c r="K1304" s="92"/>
    </row>
    <row r="1305" spans="1:11" ht="13" x14ac:dyDescent="0.15">
      <c r="A1305" s="14"/>
      <c r="B1305" s="14"/>
      <c r="C1305" s="14"/>
      <c r="D1305" s="16"/>
      <c r="E1305" s="16"/>
      <c r="F1305" s="14"/>
      <c r="G1305" s="14"/>
      <c r="H1305" s="14"/>
      <c r="I1305" s="15"/>
      <c r="J1305" s="77"/>
      <c r="K1305" s="92"/>
    </row>
    <row r="1306" spans="1:11" ht="13" x14ac:dyDescent="0.15">
      <c r="A1306" s="14"/>
      <c r="B1306" s="14"/>
      <c r="C1306" s="14"/>
      <c r="D1306" s="16"/>
      <c r="E1306" s="16"/>
      <c r="F1306" s="14"/>
      <c r="G1306" s="14"/>
      <c r="H1306" s="14"/>
      <c r="I1306" s="15"/>
      <c r="J1306" s="77"/>
      <c r="K1306" s="92"/>
    </row>
    <row r="1307" spans="1:11" ht="13" x14ac:dyDescent="0.15">
      <c r="A1307" s="14"/>
      <c r="B1307" s="14"/>
      <c r="C1307" s="14"/>
      <c r="D1307" s="16"/>
      <c r="E1307" s="16"/>
      <c r="F1307" s="14"/>
      <c r="G1307" s="14"/>
      <c r="H1307" s="14"/>
      <c r="I1307" s="15"/>
      <c r="J1307" s="77"/>
      <c r="K1307" s="92"/>
    </row>
    <row r="1308" spans="1:11" ht="13" x14ac:dyDescent="0.15">
      <c r="A1308" s="14"/>
      <c r="B1308" s="14"/>
      <c r="C1308" s="14"/>
      <c r="D1308" s="16"/>
      <c r="E1308" s="16"/>
      <c r="F1308" s="14"/>
      <c r="G1308" s="14"/>
      <c r="H1308" s="14"/>
      <c r="I1308" s="15"/>
      <c r="J1308" s="77"/>
      <c r="K1308" s="92"/>
    </row>
    <row r="1309" spans="1:11" ht="13" x14ac:dyDescent="0.15">
      <c r="A1309" s="14"/>
      <c r="B1309" s="14"/>
      <c r="C1309" s="14"/>
      <c r="D1309" s="16"/>
      <c r="E1309" s="16"/>
      <c r="F1309" s="14"/>
      <c r="G1309" s="14"/>
      <c r="H1309" s="14"/>
      <c r="I1309" s="15"/>
      <c r="J1309" s="77"/>
      <c r="K1309" s="92"/>
    </row>
    <row r="1310" spans="1:11" ht="13" x14ac:dyDescent="0.15">
      <c r="A1310" s="14"/>
      <c r="B1310" s="14"/>
      <c r="C1310" s="14"/>
      <c r="D1310" s="16"/>
      <c r="E1310" s="16"/>
      <c r="F1310" s="14"/>
      <c r="G1310" s="14"/>
      <c r="H1310" s="14"/>
      <c r="I1310" s="15"/>
      <c r="J1310" s="77"/>
      <c r="K1310" s="92"/>
    </row>
    <row r="1311" spans="1:11" ht="13" x14ac:dyDescent="0.15">
      <c r="A1311" s="14"/>
      <c r="B1311" s="14"/>
      <c r="C1311" s="14"/>
      <c r="D1311" s="16"/>
      <c r="E1311" s="16"/>
      <c r="F1311" s="14"/>
      <c r="G1311" s="14"/>
      <c r="H1311" s="14"/>
      <c r="I1311" s="15"/>
      <c r="J1311" s="77"/>
      <c r="K1311" s="92"/>
    </row>
    <row r="1312" spans="1:11" ht="13" x14ac:dyDescent="0.15">
      <c r="A1312" s="14"/>
      <c r="B1312" s="14"/>
      <c r="C1312" s="14"/>
      <c r="D1312" s="16"/>
      <c r="E1312" s="16"/>
      <c r="F1312" s="14"/>
      <c r="G1312" s="14"/>
      <c r="H1312" s="14"/>
      <c r="I1312" s="15"/>
      <c r="J1312" s="77"/>
      <c r="K1312" s="92"/>
    </row>
    <row r="1313" spans="1:11" ht="13" x14ac:dyDescent="0.15">
      <c r="A1313" s="14"/>
      <c r="B1313" s="14"/>
      <c r="C1313" s="14"/>
      <c r="D1313" s="16"/>
      <c r="E1313" s="16"/>
      <c r="F1313" s="14"/>
      <c r="G1313" s="14"/>
      <c r="H1313" s="14"/>
      <c r="I1313" s="15"/>
      <c r="J1313" s="77"/>
      <c r="K1313" s="92"/>
    </row>
    <row r="1314" spans="1:11" ht="13" x14ac:dyDescent="0.15">
      <c r="A1314" s="14"/>
      <c r="B1314" s="14"/>
      <c r="C1314" s="14"/>
      <c r="D1314" s="16"/>
      <c r="E1314" s="16"/>
      <c r="F1314" s="14"/>
      <c r="G1314" s="14"/>
      <c r="H1314" s="14"/>
      <c r="I1314" s="15"/>
      <c r="J1314" s="77"/>
      <c r="K1314" s="92"/>
    </row>
    <row r="1315" spans="1:11" ht="13" x14ac:dyDescent="0.15">
      <c r="A1315" s="14"/>
      <c r="B1315" s="14"/>
      <c r="C1315" s="14"/>
      <c r="D1315" s="16"/>
      <c r="E1315" s="16"/>
      <c r="F1315" s="14"/>
      <c r="G1315" s="14"/>
      <c r="H1315" s="14"/>
      <c r="I1315" s="15"/>
      <c r="J1315" s="77"/>
      <c r="K1315" s="92"/>
    </row>
    <row r="1316" spans="1:11" ht="13" x14ac:dyDescent="0.15">
      <c r="A1316" s="14"/>
      <c r="B1316" s="14"/>
      <c r="C1316" s="14"/>
      <c r="D1316" s="16"/>
      <c r="E1316" s="16"/>
      <c r="F1316" s="14"/>
      <c r="G1316" s="14"/>
      <c r="H1316" s="14"/>
      <c r="I1316" s="15"/>
      <c r="J1316" s="77"/>
      <c r="K1316" s="92"/>
    </row>
    <row r="1317" spans="1:11" ht="13" x14ac:dyDescent="0.15">
      <c r="A1317" s="14"/>
      <c r="B1317" s="14"/>
      <c r="C1317" s="14"/>
      <c r="D1317" s="16"/>
      <c r="E1317" s="16"/>
      <c r="F1317" s="14"/>
      <c r="G1317" s="14"/>
      <c r="H1317" s="14"/>
      <c r="I1317" s="15"/>
      <c r="J1317" s="77"/>
      <c r="K1317" s="92"/>
    </row>
    <row r="1318" spans="1:11" ht="13" x14ac:dyDescent="0.15">
      <c r="A1318" s="14"/>
      <c r="B1318" s="14"/>
      <c r="C1318" s="14"/>
      <c r="D1318" s="16"/>
      <c r="E1318" s="16"/>
      <c r="F1318" s="14"/>
      <c r="G1318" s="14"/>
      <c r="H1318" s="14"/>
      <c r="I1318" s="15"/>
      <c r="J1318" s="77"/>
      <c r="K1318" s="92"/>
    </row>
    <row r="1319" spans="1:11" ht="13" x14ac:dyDescent="0.15">
      <c r="A1319" s="14"/>
      <c r="B1319" s="14"/>
      <c r="C1319" s="14"/>
      <c r="D1319" s="16"/>
      <c r="E1319" s="16"/>
      <c r="F1319" s="14"/>
      <c r="G1319" s="14"/>
      <c r="H1319" s="14"/>
      <c r="I1319" s="15"/>
      <c r="J1319" s="77"/>
      <c r="K1319" s="92"/>
    </row>
    <row r="1320" spans="1:11" ht="13" x14ac:dyDescent="0.15">
      <c r="A1320" s="14"/>
      <c r="B1320" s="14"/>
      <c r="C1320" s="14"/>
      <c r="D1320" s="16"/>
      <c r="E1320" s="16"/>
      <c r="F1320" s="14"/>
      <c r="G1320" s="14"/>
      <c r="H1320" s="14"/>
      <c r="I1320" s="15"/>
      <c r="J1320" s="77"/>
      <c r="K1320" s="92"/>
    </row>
    <row r="1321" spans="1:11" ht="13" x14ac:dyDescent="0.15">
      <c r="A1321" s="14"/>
      <c r="B1321" s="14"/>
      <c r="C1321" s="14"/>
      <c r="D1321" s="16"/>
      <c r="E1321" s="16"/>
      <c r="F1321" s="14"/>
      <c r="G1321" s="14"/>
      <c r="H1321" s="14"/>
      <c r="I1321" s="15"/>
      <c r="J1321" s="77"/>
      <c r="K1321" s="92"/>
    </row>
    <row r="1322" spans="1:11" ht="13" x14ac:dyDescent="0.15">
      <c r="A1322" s="14"/>
      <c r="B1322" s="14"/>
      <c r="C1322" s="14"/>
      <c r="D1322" s="16"/>
      <c r="E1322" s="16"/>
      <c r="F1322" s="14"/>
      <c r="G1322" s="14"/>
      <c r="H1322" s="14"/>
      <c r="I1322" s="15"/>
      <c r="J1322" s="77"/>
      <c r="K1322" s="92"/>
    </row>
    <row r="1323" spans="1:11" ht="13" x14ac:dyDescent="0.15">
      <c r="A1323" s="14"/>
      <c r="B1323" s="14"/>
      <c r="C1323" s="14"/>
      <c r="D1323" s="16"/>
      <c r="E1323" s="16"/>
      <c r="F1323" s="14"/>
      <c r="G1323" s="14"/>
      <c r="H1323" s="14"/>
      <c r="I1323" s="15"/>
      <c r="J1323" s="77"/>
      <c r="K1323" s="92"/>
    </row>
    <row r="1324" spans="1:11" ht="13" x14ac:dyDescent="0.15">
      <c r="A1324" s="14"/>
      <c r="B1324" s="14"/>
      <c r="C1324" s="14"/>
      <c r="D1324" s="16"/>
      <c r="E1324" s="16"/>
      <c r="F1324" s="14"/>
      <c r="G1324" s="14"/>
      <c r="H1324" s="14"/>
      <c r="I1324" s="15"/>
      <c r="J1324" s="77"/>
      <c r="K1324" s="92"/>
    </row>
    <row r="1325" spans="1:11" ht="13" x14ac:dyDescent="0.15">
      <c r="A1325" s="14"/>
      <c r="B1325" s="14"/>
      <c r="C1325" s="14"/>
      <c r="D1325" s="16"/>
      <c r="E1325" s="16"/>
      <c r="F1325" s="14"/>
      <c r="G1325" s="14"/>
      <c r="H1325" s="14"/>
      <c r="I1325" s="15"/>
      <c r="J1325" s="77"/>
      <c r="K1325" s="92"/>
    </row>
    <row r="1326" spans="1:11" ht="13" x14ac:dyDescent="0.15">
      <c r="A1326" s="14"/>
      <c r="B1326" s="14"/>
      <c r="C1326" s="14"/>
      <c r="D1326" s="16"/>
      <c r="E1326" s="16"/>
      <c r="F1326" s="14"/>
      <c r="G1326" s="14"/>
      <c r="H1326" s="14"/>
      <c r="I1326" s="15"/>
      <c r="J1326" s="77"/>
      <c r="K1326" s="92"/>
    </row>
    <row r="1327" spans="1:11" ht="13" x14ac:dyDescent="0.15">
      <c r="A1327" s="14"/>
      <c r="B1327" s="14"/>
      <c r="C1327" s="14"/>
      <c r="D1327" s="16"/>
      <c r="E1327" s="16"/>
      <c r="F1327" s="14"/>
      <c r="G1327" s="14"/>
      <c r="H1327" s="14"/>
      <c r="I1327" s="15"/>
      <c r="J1327" s="77"/>
      <c r="K1327" s="92"/>
    </row>
    <row r="1328" spans="1:11" ht="13" x14ac:dyDescent="0.15">
      <c r="A1328" s="14"/>
      <c r="B1328" s="14"/>
      <c r="C1328" s="14"/>
      <c r="D1328" s="16"/>
      <c r="E1328" s="16"/>
      <c r="F1328" s="14"/>
      <c r="G1328" s="14"/>
      <c r="H1328" s="14"/>
      <c r="I1328" s="15"/>
      <c r="J1328" s="77"/>
      <c r="K1328" s="92"/>
    </row>
    <row r="1329" spans="1:11" ht="13" x14ac:dyDescent="0.15">
      <c r="A1329" s="14"/>
      <c r="B1329" s="14"/>
      <c r="C1329" s="14"/>
      <c r="D1329" s="16"/>
      <c r="E1329" s="16"/>
      <c r="F1329" s="14"/>
      <c r="G1329" s="14"/>
      <c r="H1329" s="14"/>
      <c r="I1329" s="15"/>
      <c r="J1329" s="77"/>
      <c r="K1329" s="92"/>
    </row>
    <row r="1330" spans="1:11" ht="13" x14ac:dyDescent="0.15">
      <c r="A1330" s="14"/>
      <c r="B1330" s="14"/>
      <c r="C1330" s="14"/>
      <c r="D1330" s="16"/>
      <c r="E1330" s="16"/>
      <c r="F1330" s="14"/>
      <c r="G1330" s="14"/>
      <c r="H1330" s="14"/>
      <c r="I1330" s="15"/>
      <c r="J1330" s="77"/>
      <c r="K1330" s="92"/>
    </row>
    <row r="1331" spans="1:11" ht="13" x14ac:dyDescent="0.15">
      <c r="A1331" s="14"/>
      <c r="B1331" s="14"/>
      <c r="C1331" s="14"/>
      <c r="D1331" s="16"/>
      <c r="E1331" s="16"/>
      <c r="F1331" s="14"/>
      <c r="G1331" s="14"/>
      <c r="H1331" s="14"/>
      <c r="I1331" s="15"/>
      <c r="J1331" s="77"/>
      <c r="K1331" s="92"/>
    </row>
    <row r="1332" spans="1:11" ht="13" x14ac:dyDescent="0.15">
      <c r="A1332" s="14"/>
      <c r="B1332" s="14"/>
      <c r="C1332" s="14"/>
      <c r="D1332" s="16"/>
      <c r="E1332" s="16"/>
      <c r="F1332" s="14"/>
      <c r="G1332" s="14"/>
      <c r="H1332" s="14"/>
      <c r="I1332" s="15"/>
      <c r="J1332" s="77"/>
      <c r="K1332" s="92"/>
    </row>
    <row r="1333" spans="1:11" ht="13" x14ac:dyDescent="0.15">
      <c r="A1333" s="14"/>
      <c r="B1333" s="14"/>
      <c r="C1333" s="14"/>
      <c r="D1333" s="16"/>
      <c r="E1333" s="16"/>
      <c r="F1333" s="14"/>
      <c r="G1333" s="14"/>
      <c r="H1333" s="14"/>
      <c r="I1333" s="15"/>
      <c r="J1333" s="77"/>
      <c r="K1333" s="92"/>
    </row>
    <row r="1334" spans="1:11" ht="13" x14ac:dyDescent="0.15">
      <c r="A1334" s="14"/>
      <c r="B1334" s="14"/>
      <c r="C1334" s="14"/>
      <c r="D1334" s="16"/>
      <c r="E1334" s="16"/>
      <c r="F1334" s="14"/>
      <c r="G1334" s="14"/>
      <c r="H1334" s="14"/>
      <c r="I1334" s="15"/>
      <c r="J1334" s="77"/>
      <c r="K1334" s="92"/>
    </row>
    <row r="1335" spans="1:11" ht="13" x14ac:dyDescent="0.15">
      <c r="A1335" s="14"/>
      <c r="B1335" s="14"/>
      <c r="C1335" s="14"/>
      <c r="D1335" s="16"/>
      <c r="E1335" s="16"/>
      <c r="F1335" s="14"/>
      <c r="G1335" s="14"/>
      <c r="H1335" s="14"/>
      <c r="I1335" s="15"/>
      <c r="J1335" s="77"/>
      <c r="K1335" s="92"/>
    </row>
    <row r="1336" spans="1:11" ht="13" x14ac:dyDescent="0.15">
      <c r="A1336" s="14"/>
      <c r="B1336" s="14"/>
      <c r="C1336" s="14"/>
      <c r="D1336" s="16"/>
      <c r="E1336" s="16"/>
      <c r="F1336" s="14"/>
      <c r="G1336" s="14"/>
      <c r="H1336" s="14"/>
      <c r="I1336" s="15"/>
      <c r="J1336" s="77"/>
      <c r="K1336" s="92"/>
    </row>
    <row r="1337" spans="1:11" ht="13" x14ac:dyDescent="0.15">
      <c r="A1337" s="14"/>
      <c r="B1337" s="14"/>
      <c r="C1337" s="14"/>
      <c r="D1337" s="16"/>
      <c r="E1337" s="16"/>
      <c r="F1337" s="14"/>
      <c r="G1337" s="14"/>
      <c r="H1337" s="14"/>
      <c r="I1337" s="15"/>
      <c r="J1337" s="77"/>
      <c r="K1337" s="92"/>
    </row>
    <row r="1338" spans="1:11" ht="13" x14ac:dyDescent="0.15">
      <c r="A1338" s="14"/>
      <c r="B1338" s="14"/>
      <c r="C1338" s="14"/>
      <c r="D1338" s="16"/>
      <c r="E1338" s="16"/>
      <c r="F1338" s="14"/>
      <c r="G1338" s="14"/>
      <c r="H1338" s="14"/>
      <c r="I1338" s="15"/>
      <c r="J1338" s="77"/>
      <c r="K1338" s="92"/>
    </row>
    <row r="1339" spans="1:11" ht="13" x14ac:dyDescent="0.15">
      <c r="A1339" s="14"/>
      <c r="B1339" s="14"/>
      <c r="C1339" s="14"/>
      <c r="D1339" s="16"/>
      <c r="E1339" s="16"/>
      <c r="F1339" s="14"/>
      <c r="G1339" s="14"/>
      <c r="H1339" s="14"/>
      <c r="I1339" s="15"/>
      <c r="J1339" s="77"/>
      <c r="K1339" s="92"/>
    </row>
    <row r="1340" spans="1:11" ht="13" x14ac:dyDescent="0.15">
      <c r="A1340" s="14"/>
      <c r="B1340" s="14"/>
      <c r="C1340" s="14"/>
      <c r="D1340" s="16"/>
      <c r="E1340" s="16"/>
      <c r="F1340" s="14"/>
      <c r="G1340" s="14"/>
      <c r="H1340" s="14"/>
      <c r="I1340" s="15"/>
      <c r="J1340" s="77"/>
      <c r="K1340" s="92"/>
    </row>
    <row r="1341" spans="1:11" ht="13" x14ac:dyDescent="0.15">
      <c r="A1341" s="14"/>
      <c r="B1341" s="14"/>
      <c r="C1341" s="14"/>
      <c r="D1341" s="16"/>
      <c r="E1341" s="16"/>
      <c r="F1341" s="14"/>
      <c r="G1341" s="14"/>
      <c r="H1341" s="14"/>
      <c r="I1341" s="15"/>
      <c r="J1341" s="77"/>
      <c r="K1341" s="92"/>
    </row>
    <row r="1342" spans="1:11" ht="13" x14ac:dyDescent="0.15">
      <c r="A1342" s="14"/>
      <c r="B1342" s="14"/>
      <c r="C1342" s="14"/>
      <c r="D1342" s="16"/>
      <c r="E1342" s="16"/>
      <c r="F1342" s="14"/>
      <c r="G1342" s="14"/>
      <c r="H1342" s="14"/>
      <c r="I1342" s="15"/>
      <c r="J1342" s="77"/>
      <c r="K1342" s="92"/>
    </row>
    <row r="1343" spans="1:11" ht="13" x14ac:dyDescent="0.15">
      <c r="A1343" s="14"/>
      <c r="B1343" s="14"/>
      <c r="C1343" s="14"/>
      <c r="D1343" s="16"/>
      <c r="E1343" s="16"/>
      <c r="F1343" s="14"/>
      <c r="G1343" s="14"/>
      <c r="H1343" s="14"/>
      <c r="I1343" s="15"/>
      <c r="J1343" s="77"/>
      <c r="K1343" s="92"/>
    </row>
    <row r="1344" spans="1:11" ht="13" x14ac:dyDescent="0.15">
      <c r="A1344" s="14"/>
      <c r="B1344" s="14"/>
      <c r="C1344" s="14"/>
      <c r="D1344" s="16"/>
      <c r="E1344" s="16"/>
      <c r="F1344" s="14"/>
      <c r="G1344" s="14"/>
      <c r="H1344" s="14"/>
      <c r="I1344" s="15"/>
      <c r="J1344" s="77"/>
      <c r="K1344" s="92"/>
    </row>
    <row r="1345" spans="1:11" ht="13" x14ac:dyDescent="0.15">
      <c r="A1345" s="14"/>
      <c r="B1345" s="14"/>
      <c r="C1345" s="14"/>
      <c r="D1345" s="16"/>
      <c r="E1345" s="16"/>
      <c r="F1345" s="14"/>
      <c r="G1345" s="14"/>
      <c r="H1345" s="14"/>
      <c r="I1345" s="15"/>
      <c r="J1345" s="77"/>
      <c r="K1345" s="92"/>
    </row>
    <row r="1346" spans="1:11" ht="13" x14ac:dyDescent="0.15">
      <c r="A1346" s="14"/>
      <c r="B1346" s="14"/>
      <c r="C1346" s="14"/>
      <c r="D1346" s="16"/>
      <c r="E1346" s="16"/>
      <c r="F1346" s="14"/>
      <c r="G1346" s="14"/>
      <c r="H1346" s="14"/>
      <c r="I1346" s="15"/>
      <c r="J1346" s="77"/>
      <c r="K1346" s="92"/>
    </row>
    <row r="1347" spans="1:11" ht="13" x14ac:dyDescent="0.15">
      <c r="A1347" s="14"/>
      <c r="B1347" s="14"/>
      <c r="C1347" s="14"/>
      <c r="D1347" s="16"/>
      <c r="E1347" s="16"/>
      <c r="F1347" s="14"/>
      <c r="G1347" s="14"/>
      <c r="H1347" s="14"/>
      <c r="I1347" s="15"/>
      <c r="J1347" s="77"/>
      <c r="K1347" s="92"/>
    </row>
    <row r="1348" spans="1:11" ht="13" x14ac:dyDescent="0.15">
      <c r="A1348" s="14"/>
      <c r="B1348" s="14"/>
      <c r="C1348" s="14"/>
      <c r="D1348" s="16"/>
      <c r="E1348" s="16"/>
      <c r="F1348" s="14"/>
      <c r="G1348" s="14"/>
      <c r="H1348" s="14"/>
      <c r="I1348" s="15"/>
      <c r="J1348" s="77"/>
      <c r="K1348" s="92"/>
    </row>
    <row r="1349" spans="1:11" ht="13" x14ac:dyDescent="0.15">
      <c r="A1349" s="14"/>
      <c r="B1349" s="14"/>
      <c r="C1349" s="14"/>
      <c r="D1349" s="16"/>
      <c r="E1349" s="16"/>
      <c r="F1349" s="14"/>
      <c r="G1349" s="14"/>
      <c r="H1349" s="14"/>
      <c r="I1349" s="15"/>
      <c r="J1349" s="77"/>
      <c r="K1349" s="92"/>
    </row>
    <row r="1350" spans="1:11" ht="13" x14ac:dyDescent="0.15">
      <c r="A1350" s="14"/>
      <c r="B1350" s="14"/>
      <c r="C1350" s="14"/>
      <c r="D1350" s="16"/>
      <c r="E1350" s="16"/>
      <c r="F1350" s="14"/>
      <c r="G1350" s="14"/>
      <c r="H1350" s="14"/>
      <c r="I1350" s="15"/>
      <c r="J1350" s="77"/>
      <c r="K1350" s="92"/>
    </row>
    <row r="1351" spans="1:11" ht="13" x14ac:dyDescent="0.15">
      <c r="A1351" s="14"/>
      <c r="B1351" s="14"/>
      <c r="C1351" s="14"/>
      <c r="D1351" s="16"/>
      <c r="E1351" s="16"/>
      <c r="F1351" s="14"/>
      <c r="G1351" s="14"/>
      <c r="H1351" s="14"/>
      <c r="I1351" s="15"/>
      <c r="J1351" s="77"/>
      <c r="K1351" s="92"/>
    </row>
    <row r="1352" spans="1:11" ht="13" x14ac:dyDescent="0.15">
      <c r="A1352" s="14"/>
      <c r="B1352" s="14"/>
      <c r="C1352" s="14"/>
      <c r="D1352" s="16"/>
      <c r="E1352" s="16"/>
      <c r="F1352" s="14"/>
      <c r="G1352" s="14"/>
      <c r="H1352" s="14"/>
      <c r="I1352" s="15"/>
      <c r="J1352" s="77"/>
      <c r="K1352" s="92"/>
    </row>
    <row r="1353" spans="1:11" ht="13" x14ac:dyDescent="0.15">
      <c r="A1353" s="14"/>
      <c r="B1353" s="14"/>
      <c r="C1353" s="14"/>
      <c r="D1353" s="16"/>
      <c r="E1353" s="16"/>
      <c r="F1353" s="14"/>
      <c r="G1353" s="14"/>
      <c r="H1353" s="14"/>
      <c r="I1353" s="15"/>
      <c r="J1353" s="77"/>
      <c r="K1353" s="92"/>
    </row>
    <row r="1354" spans="1:11" ht="13" x14ac:dyDescent="0.15">
      <c r="A1354" s="14"/>
      <c r="B1354" s="14"/>
      <c r="C1354" s="14"/>
      <c r="D1354" s="16"/>
      <c r="E1354" s="16"/>
      <c r="F1354" s="14"/>
      <c r="G1354" s="14"/>
      <c r="H1354" s="14"/>
      <c r="I1354" s="15"/>
      <c r="J1354" s="77"/>
      <c r="K1354" s="92"/>
    </row>
    <row r="1355" spans="1:11" ht="13" x14ac:dyDescent="0.15">
      <c r="A1355" s="14"/>
      <c r="B1355" s="14"/>
      <c r="C1355" s="14"/>
      <c r="D1355" s="16"/>
      <c r="E1355" s="16"/>
      <c r="F1355" s="14"/>
      <c r="G1355" s="14"/>
      <c r="H1355" s="14"/>
      <c r="I1355" s="15"/>
      <c r="J1355" s="77"/>
      <c r="K1355" s="92"/>
    </row>
    <row r="1356" spans="1:11" ht="13" x14ac:dyDescent="0.15">
      <c r="A1356" s="14"/>
      <c r="B1356" s="14"/>
      <c r="C1356" s="14"/>
      <c r="D1356" s="16"/>
      <c r="E1356" s="16"/>
      <c r="F1356" s="14"/>
      <c r="G1356" s="14"/>
      <c r="H1356" s="14"/>
      <c r="I1356" s="15"/>
      <c r="J1356" s="77"/>
      <c r="K1356" s="92"/>
    </row>
    <row r="1357" spans="1:11" ht="13" x14ac:dyDescent="0.15">
      <c r="A1357" s="14"/>
      <c r="B1357" s="14"/>
      <c r="C1357" s="14"/>
      <c r="D1357" s="16"/>
      <c r="E1357" s="16"/>
      <c r="F1357" s="14"/>
      <c r="G1357" s="14"/>
      <c r="H1357" s="14"/>
      <c r="I1357" s="15"/>
      <c r="J1357" s="77"/>
      <c r="K1357" s="92"/>
    </row>
    <row r="1358" spans="1:11" ht="13" x14ac:dyDescent="0.15">
      <c r="A1358" s="14"/>
      <c r="B1358" s="14"/>
      <c r="C1358" s="14"/>
      <c r="D1358" s="16"/>
      <c r="E1358" s="16"/>
      <c r="F1358" s="14"/>
      <c r="G1358" s="14"/>
      <c r="H1358" s="14"/>
      <c r="I1358" s="15"/>
      <c r="J1358" s="77"/>
      <c r="K1358" s="92"/>
    </row>
    <row r="1359" spans="1:11" ht="13" x14ac:dyDescent="0.15">
      <c r="A1359" s="14"/>
      <c r="B1359" s="14"/>
      <c r="C1359" s="14"/>
      <c r="D1359" s="16"/>
      <c r="E1359" s="16"/>
      <c r="F1359" s="14"/>
      <c r="G1359" s="14"/>
      <c r="H1359" s="14"/>
      <c r="I1359" s="15"/>
      <c r="J1359" s="77"/>
      <c r="K1359" s="92"/>
    </row>
    <row r="1360" spans="1:11" ht="13" x14ac:dyDescent="0.15">
      <c r="A1360" s="14"/>
      <c r="B1360" s="14"/>
      <c r="C1360" s="14"/>
      <c r="D1360" s="16"/>
      <c r="E1360" s="16"/>
      <c r="F1360" s="14"/>
      <c r="G1360" s="14"/>
      <c r="H1360" s="14"/>
      <c r="I1360" s="15"/>
      <c r="J1360" s="77"/>
      <c r="K1360" s="92"/>
    </row>
    <row r="1361" spans="1:11" ht="13" x14ac:dyDescent="0.15">
      <c r="A1361" s="14"/>
      <c r="B1361" s="14"/>
      <c r="C1361" s="14"/>
      <c r="D1361" s="16"/>
      <c r="E1361" s="16"/>
      <c r="F1361" s="14"/>
      <c r="G1361" s="14"/>
      <c r="H1361" s="14"/>
      <c r="I1361" s="15"/>
      <c r="J1361" s="77"/>
      <c r="K1361" s="92"/>
    </row>
    <row r="1362" spans="1:11" ht="13" x14ac:dyDescent="0.15">
      <c r="A1362" s="14"/>
      <c r="B1362" s="14"/>
      <c r="C1362" s="14"/>
      <c r="D1362" s="16"/>
      <c r="E1362" s="16"/>
      <c r="F1362" s="14"/>
      <c r="G1362" s="14"/>
      <c r="H1362" s="14"/>
      <c r="I1362" s="15"/>
      <c r="J1362" s="77"/>
      <c r="K1362" s="92"/>
    </row>
    <row r="1363" spans="1:11" ht="13" x14ac:dyDescent="0.15">
      <c r="A1363" s="14"/>
      <c r="B1363" s="14"/>
      <c r="C1363" s="14"/>
      <c r="D1363" s="16"/>
      <c r="E1363" s="16"/>
      <c r="F1363" s="14"/>
      <c r="G1363" s="14"/>
      <c r="H1363" s="14"/>
      <c r="I1363" s="15"/>
      <c r="J1363" s="77"/>
      <c r="K1363" s="92"/>
    </row>
    <row r="1364" spans="1:11" ht="13" x14ac:dyDescent="0.15">
      <c r="A1364" s="14"/>
      <c r="B1364" s="14"/>
      <c r="C1364" s="14"/>
      <c r="D1364" s="16"/>
      <c r="E1364" s="16"/>
      <c r="F1364" s="14"/>
      <c r="G1364" s="14"/>
      <c r="H1364" s="14"/>
      <c r="I1364" s="15"/>
      <c r="J1364" s="77"/>
      <c r="K1364" s="92"/>
    </row>
    <row r="1365" spans="1:11" ht="13" x14ac:dyDescent="0.15">
      <c r="A1365" s="14"/>
      <c r="B1365" s="14"/>
      <c r="C1365" s="14"/>
      <c r="D1365" s="16"/>
      <c r="E1365" s="16"/>
      <c r="F1365" s="14"/>
      <c r="G1365" s="14"/>
      <c r="H1365" s="14"/>
      <c r="I1365" s="15"/>
      <c r="J1365" s="77"/>
      <c r="K1365" s="92"/>
    </row>
    <row r="1366" spans="1:11" ht="13" x14ac:dyDescent="0.15">
      <c r="A1366" s="14"/>
      <c r="B1366" s="14"/>
      <c r="C1366" s="14"/>
      <c r="D1366" s="16"/>
      <c r="E1366" s="16"/>
      <c r="F1366" s="14"/>
      <c r="G1366" s="14"/>
      <c r="H1366" s="14"/>
      <c r="I1366" s="15"/>
      <c r="J1366" s="77"/>
      <c r="K1366" s="92"/>
    </row>
    <row r="1367" spans="1:11" ht="13" x14ac:dyDescent="0.15">
      <c r="A1367" s="14"/>
      <c r="B1367" s="14"/>
      <c r="C1367" s="14"/>
      <c r="D1367" s="16"/>
      <c r="E1367" s="16"/>
      <c r="F1367" s="14"/>
      <c r="G1367" s="14"/>
      <c r="H1367" s="14"/>
      <c r="I1367" s="15"/>
      <c r="J1367" s="77"/>
      <c r="K1367" s="92"/>
    </row>
    <row r="1368" spans="1:11" ht="13" x14ac:dyDescent="0.15">
      <c r="A1368" s="14"/>
      <c r="B1368" s="14"/>
      <c r="C1368" s="14"/>
      <c r="D1368" s="16"/>
      <c r="E1368" s="16"/>
      <c r="F1368" s="14"/>
      <c r="G1368" s="14"/>
      <c r="H1368" s="14"/>
      <c r="I1368" s="15"/>
      <c r="J1368" s="77"/>
      <c r="K1368" s="92"/>
    </row>
    <row r="1369" spans="1:11" ht="13" x14ac:dyDescent="0.15">
      <c r="A1369" s="14"/>
      <c r="B1369" s="14"/>
      <c r="C1369" s="14"/>
      <c r="D1369" s="16"/>
      <c r="E1369" s="16"/>
      <c r="F1369" s="14"/>
      <c r="G1369" s="14"/>
      <c r="H1369" s="14"/>
      <c r="I1369" s="15"/>
      <c r="J1369" s="77"/>
      <c r="K1369" s="92"/>
    </row>
    <row r="1370" spans="1:11" ht="13" x14ac:dyDescent="0.15">
      <c r="A1370" s="14"/>
      <c r="B1370" s="14"/>
      <c r="C1370" s="14"/>
      <c r="D1370" s="16"/>
      <c r="E1370" s="16"/>
      <c r="F1370" s="14"/>
      <c r="G1370" s="14"/>
      <c r="H1370" s="14"/>
      <c r="I1370" s="15"/>
      <c r="J1370" s="77"/>
      <c r="K1370" s="92"/>
    </row>
    <row r="1371" spans="1:11" ht="13" x14ac:dyDescent="0.15">
      <c r="A1371" s="14"/>
      <c r="B1371" s="14"/>
      <c r="C1371" s="14"/>
      <c r="D1371" s="16"/>
      <c r="E1371" s="16"/>
      <c r="F1371" s="14"/>
      <c r="G1371" s="14"/>
      <c r="H1371" s="14"/>
      <c r="I1371" s="15"/>
      <c r="J1371" s="77"/>
      <c r="K1371" s="92"/>
    </row>
    <row r="1372" spans="1:11" ht="13" x14ac:dyDescent="0.15">
      <c r="A1372" s="14"/>
      <c r="B1372" s="14"/>
      <c r="C1372" s="14"/>
      <c r="D1372" s="16"/>
      <c r="E1372" s="16"/>
      <c r="F1372" s="14"/>
      <c r="G1372" s="14"/>
      <c r="H1372" s="14"/>
      <c r="I1372" s="15"/>
      <c r="J1372" s="77"/>
      <c r="K1372" s="92"/>
    </row>
    <row r="1373" spans="1:11" ht="13" x14ac:dyDescent="0.15">
      <c r="A1373" s="14"/>
      <c r="B1373" s="14"/>
      <c r="C1373" s="14"/>
      <c r="D1373" s="16"/>
      <c r="E1373" s="16"/>
      <c r="F1373" s="14"/>
      <c r="G1373" s="14"/>
      <c r="H1373" s="14"/>
      <c r="I1373" s="15"/>
      <c r="J1373" s="77"/>
      <c r="K1373" s="92"/>
    </row>
    <row r="1374" spans="1:11" ht="13" x14ac:dyDescent="0.15">
      <c r="A1374" s="14"/>
      <c r="B1374" s="14"/>
      <c r="C1374" s="14"/>
      <c r="D1374" s="16"/>
      <c r="E1374" s="16"/>
      <c r="F1374" s="14"/>
      <c r="G1374" s="14"/>
      <c r="H1374" s="14"/>
      <c r="I1374" s="15"/>
      <c r="J1374" s="77"/>
      <c r="K1374" s="92"/>
    </row>
    <row r="1375" spans="1:11" ht="13" x14ac:dyDescent="0.15">
      <c r="A1375" s="14"/>
      <c r="B1375" s="14"/>
      <c r="C1375" s="14"/>
      <c r="D1375" s="16"/>
      <c r="E1375" s="16"/>
      <c r="F1375" s="14"/>
      <c r="G1375" s="14"/>
      <c r="H1375" s="14"/>
      <c r="I1375" s="15"/>
      <c r="J1375" s="77"/>
      <c r="K1375" s="92"/>
    </row>
    <row r="1376" spans="1:11" ht="13" x14ac:dyDescent="0.15">
      <c r="A1376" s="14"/>
      <c r="B1376" s="14"/>
      <c r="C1376" s="14"/>
      <c r="D1376" s="16"/>
      <c r="E1376" s="16"/>
      <c r="F1376" s="14"/>
      <c r="G1376" s="14"/>
      <c r="H1376" s="14"/>
      <c r="I1376" s="15"/>
      <c r="J1376" s="77"/>
      <c r="K1376" s="92"/>
    </row>
    <row r="1377" spans="1:11" ht="13" x14ac:dyDescent="0.15">
      <c r="A1377" s="14"/>
      <c r="B1377" s="14"/>
      <c r="C1377" s="14"/>
      <c r="D1377" s="16"/>
      <c r="E1377" s="16"/>
      <c r="F1377" s="14"/>
      <c r="G1377" s="14"/>
      <c r="H1377" s="14"/>
      <c r="I1377" s="15"/>
      <c r="J1377" s="77"/>
      <c r="K1377" s="92"/>
    </row>
    <row r="1378" spans="1:11" ht="13" x14ac:dyDescent="0.15">
      <c r="A1378" s="14"/>
      <c r="B1378" s="14"/>
      <c r="C1378" s="14"/>
      <c r="D1378" s="16"/>
      <c r="E1378" s="16"/>
      <c r="F1378" s="14"/>
      <c r="G1378" s="14"/>
      <c r="H1378" s="14"/>
      <c r="I1378" s="15"/>
      <c r="J1378" s="77"/>
      <c r="K1378" s="92"/>
    </row>
    <row r="1379" spans="1:11" ht="13" x14ac:dyDescent="0.15">
      <c r="A1379" s="14"/>
      <c r="B1379" s="14"/>
      <c r="C1379" s="14"/>
      <c r="D1379" s="16"/>
      <c r="E1379" s="16"/>
      <c r="F1379" s="14"/>
      <c r="G1379" s="14"/>
      <c r="H1379" s="14"/>
      <c r="I1379" s="15"/>
      <c r="J1379" s="77"/>
      <c r="K1379" s="92"/>
    </row>
    <row r="1380" spans="1:11" ht="13" x14ac:dyDescent="0.15">
      <c r="A1380" s="14"/>
      <c r="B1380" s="14"/>
      <c r="C1380" s="14"/>
      <c r="D1380" s="16"/>
      <c r="E1380" s="16"/>
      <c r="F1380" s="14"/>
      <c r="G1380" s="14"/>
      <c r="H1380" s="14"/>
      <c r="I1380" s="15"/>
      <c r="J1380" s="77"/>
      <c r="K1380" s="92"/>
    </row>
    <row r="1381" spans="1:11" ht="13" x14ac:dyDescent="0.15">
      <c r="A1381" s="14"/>
      <c r="B1381" s="14"/>
      <c r="C1381" s="14"/>
      <c r="D1381" s="16"/>
      <c r="E1381" s="16"/>
      <c r="F1381" s="14"/>
      <c r="G1381" s="14"/>
      <c r="H1381" s="14"/>
      <c r="I1381" s="15"/>
      <c r="J1381" s="77"/>
      <c r="K1381" s="92"/>
    </row>
    <row r="1382" spans="1:11" ht="13" x14ac:dyDescent="0.15">
      <c r="A1382" s="14"/>
      <c r="B1382" s="14"/>
      <c r="C1382" s="14"/>
      <c r="D1382" s="16"/>
      <c r="E1382" s="16"/>
      <c r="F1382" s="14"/>
      <c r="G1382" s="14"/>
      <c r="H1382" s="14"/>
      <c r="I1382" s="15"/>
      <c r="J1382" s="77"/>
      <c r="K1382" s="92"/>
    </row>
    <row r="1383" spans="1:11" ht="13" x14ac:dyDescent="0.15">
      <c r="A1383" s="14"/>
      <c r="B1383" s="14"/>
      <c r="C1383" s="14"/>
      <c r="D1383" s="16"/>
      <c r="E1383" s="16"/>
      <c r="F1383" s="14"/>
      <c r="G1383" s="14"/>
      <c r="H1383" s="14"/>
      <c r="I1383" s="15"/>
      <c r="J1383" s="77"/>
      <c r="K1383" s="92"/>
    </row>
    <row r="1384" spans="1:11" ht="13" x14ac:dyDescent="0.15">
      <c r="A1384" s="14"/>
      <c r="B1384" s="14"/>
      <c r="C1384" s="14"/>
      <c r="D1384" s="16"/>
      <c r="E1384" s="16"/>
      <c r="F1384" s="14"/>
      <c r="G1384" s="14"/>
      <c r="H1384" s="14"/>
      <c r="I1384" s="15"/>
      <c r="J1384" s="77"/>
      <c r="K1384" s="92"/>
    </row>
    <row r="1385" spans="1:11" ht="13" x14ac:dyDescent="0.15">
      <c r="A1385" s="14"/>
      <c r="B1385" s="14"/>
      <c r="C1385" s="14"/>
      <c r="D1385" s="16"/>
      <c r="E1385" s="16"/>
      <c r="F1385" s="14"/>
      <c r="G1385" s="14"/>
      <c r="H1385" s="14"/>
      <c r="I1385" s="15"/>
      <c r="J1385" s="77"/>
      <c r="K1385" s="92"/>
    </row>
    <row r="1386" spans="1:11" ht="13" x14ac:dyDescent="0.15">
      <c r="A1386" s="14"/>
      <c r="B1386" s="14"/>
      <c r="C1386" s="14"/>
      <c r="D1386" s="16"/>
      <c r="E1386" s="16"/>
      <c r="F1386" s="14"/>
      <c r="G1386" s="14"/>
      <c r="H1386" s="14"/>
      <c r="I1386" s="15"/>
      <c r="J1386" s="77"/>
      <c r="K1386" s="92"/>
    </row>
    <row r="1387" spans="1:11" ht="13" x14ac:dyDescent="0.15">
      <c r="A1387" s="14"/>
      <c r="B1387" s="14"/>
      <c r="C1387" s="14"/>
      <c r="D1387" s="16"/>
      <c r="E1387" s="16"/>
      <c r="F1387" s="14"/>
      <c r="G1387" s="14"/>
      <c r="H1387" s="14"/>
      <c r="I1387" s="15"/>
      <c r="J1387" s="77"/>
      <c r="K1387" s="92"/>
    </row>
    <row r="1388" spans="1:11" ht="13" x14ac:dyDescent="0.15">
      <c r="A1388" s="14"/>
      <c r="B1388" s="14"/>
      <c r="C1388" s="14"/>
      <c r="D1388" s="16"/>
      <c r="E1388" s="16"/>
      <c r="F1388" s="14"/>
      <c r="G1388" s="14"/>
      <c r="H1388" s="14"/>
      <c r="I1388" s="15"/>
      <c r="J1388" s="77"/>
      <c r="K1388" s="92"/>
    </row>
    <row r="1389" spans="1:11" ht="13" x14ac:dyDescent="0.15">
      <c r="A1389" s="14"/>
      <c r="B1389" s="14"/>
      <c r="C1389" s="14"/>
      <c r="D1389" s="16"/>
      <c r="E1389" s="16"/>
      <c r="F1389" s="14"/>
      <c r="G1389" s="14"/>
      <c r="H1389" s="14"/>
      <c r="I1389" s="15"/>
      <c r="J1389" s="77"/>
      <c r="K1389" s="92"/>
    </row>
    <row r="1390" spans="1:11" ht="13" x14ac:dyDescent="0.15">
      <c r="A1390" s="14"/>
      <c r="B1390" s="14"/>
      <c r="C1390" s="14"/>
      <c r="D1390" s="16"/>
      <c r="E1390" s="16"/>
      <c r="F1390" s="14"/>
      <c r="G1390" s="14"/>
      <c r="H1390" s="14"/>
      <c r="I1390" s="15"/>
      <c r="J1390" s="77"/>
      <c r="K1390" s="92"/>
    </row>
    <row r="1391" spans="1:11" ht="13" x14ac:dyDescent="0.15">
      <c r="A1391" s="14"/>
      <c r="B1391" s="14"/>
      <c r="C1391" s="14"/>
      <c r="D1391" s="16"/>
      <c r="E1391" s="16"/>
      <c r="F1391" s="14"/>
      <c r="G1391" s="14"/>
      <c r="H1391" s="14"/>
      <c r="I1391" s="15"/>
      <c r="J1391" s="77"/>
      <c r="K1391" s="92"/>
    </row>
    <row r="1392" spans="1:11" ht="13" x14ac:dyDescent="0.15">
      <c r="A1392" s="14"/>
      <c r="B1392" s="14"/>
      <c r="C1392" s="14"/>
      <c r="D1392" s="16"/>
      <c r="E1392" s="16"/>
      <c r="F1392" s="14"/>
      <c r="G1392" s="14"/>
      <c r="H1392" s="14"/>
      <c r="I1392" s="15"/>
      <c r="J1392" s="77"/>
      <c r="K1392" s="92"/>
    </row>
    <row r="1393" spans="1:11" ht="13" x14ac:dyDescent="0.15">
      <c r="A1393" s="14"/>
      <c r="B1393" s="14"/>
      <c r="C1393" s="14"/>
      <c r="D1393" s="16"/>
      <c r="E1393" s="16"/>
      <c r="F1393" s="14"/>
      <c r="G1393" s="14"/>
      <c r="H1393" s="14"/>
      <c r="I1393" s="15"/>
      <c r="J1393" s="77"/>
      <c r="K1393" s="92"/>
    </row>
    <row r="1394" spans="1:11" ht="13" x14ac:dyDescent="0.15">
      <c r="A1394" s="14"/>
      <c r="B1394" s="14"/>
      <c r="C1394" s="14"/>
      <c r="D1394" s="16"/>
      <c r="E1394" s="16"/>
      <c r="F1394" s="14"/>
      <c r="G1394" s="14"/>
      <c r="H1394" s="14"/>
      <c r="I1394" s="15"/>
      <c r="J1394" s="77"/>
      <c r="K1394" s="92"/>
    </row>
    <row r="1395" spans="1:11" ht="13" x14ac:dyDescent="0.15">
      <c r="A1395" s="14"/>
      <c r="B1395" s="14"/>
      <c r="C1395" s="14"/>
      <c r="D1395" s="16"/>
      <c r="E1395" s="16"/>
      <c r="F1395" s="14"/>
      <c r="G1395" s="14"/>
      <c r="H1395" s="14"/>
      <c r="I1395" s="15"/>
      <c r="J1395" s="77"/>
      <c r="K1395" s="92"/>
    </row>
    <row r="1396" spans="1:11" ht="13" x14ac:dyDescent="0.15">
      <c r="A1396" s="14"/>
      <c r="B1396" s="14"/>
      <c r="C1396" s="14"/>
      <c r="D1396" s="16"/>
      <c r="E1396" s="16"/>
      <c r="F1396" s="14"/>
      <c r="G1396" s="14"/>
      <c r="H1396" s="14"/>
      <c r="I1396" s="15"/>
      <c r="J1396" s="77"/>
      <c r="K1396" s="92"/>
    </row>
    <row r="1397" spans="1:11" ht="13" x14ac:dyDescent="0.15">
      <c r="A1397" s="14"/>
      <c r="B1397" s="14"/>
      <c r="C1397" s="14"/>
      <c r="D1397" s="16"/>
      <c r="E1397" s="16"/>
      <c r="F1397" s="14"/>
      <c r="G1397" s="14"/>
      <c r="H1397" s="14"/>
      <c r="I1397" s="15"/>
      <c r="J1397" s="77"/>
      <c r="K1397" s="92"/>
    </row>
    <row r="1398" spans="1:11" ht="13" x14ac:dyDescent="0.15">
      <c r="A1398" s="14"/>
      <c r="B1398" s="14"/>
      <c r="C1398" s="14"/>
      <c r="D1398" s="16"/>
      <c r="E1398" s="16"/>
      <c r="F1398" s="14"/>
      <c r="G1398" s="14"/>
      <c r="H1398" s="14"/>
      <c r="I1398" s="15"/>
      <c r="J1398" s="77"/>
      <c r="K1398" s="92"/>
    </row>
    <row r="1399" spans="1:11" ht="13" x14ac:dyDescent="0.15">
      <c r="A1399" s="14"/>
      <c r="B1399" s="14"/>
      <c r="C1399" s="14"/>
      <c r="D1399" s="16"/>
      <c r="E1399" s="16"/>
      <c r="F1399" s="14"/>
      <c r="G1399" s="14"/>
      <c r="H1399" s="14"/>
      <c r="I1399" s="15"/>
      <c r="J1399" s="77"/>
      <c r="K1399" s="92"/>
    </row>
    <row r="1400" spans="1:11" ht="13" x14ac:dyDescent="0.15">
      <c r="A1400" s="14"/>
      <c r="B1400" s="14"/>
      <c r="C1400" s="14"/>
      <c r="D1400" s="16"/>
      <c r="E1400" s="16"/>
      <c r="F1400" s="14"/>
      <c r="G1400" s="14"/>
      <c r="H1400" s="14"/>
      <c r="I1400" s="15"/>
      <c r="J1400" s="77"/>
      <c r="K1400" s="92"/>
    </row>
    <row r="1401" spans="1:11" ht="13" x14ac:dyDescent="0.15">
      <c r="A1401" s="14"/>
      <c r="B1401" s="14"/>
      <c r="C1401" s="14"/>
      <c r="D1401" s="16"/>
      <c r="E1401" s="16"/>
      <c r="F1401" s="14"/>
      <c r="G1401" s="14"/>
      <c r="H1401" s="14"/>
      <c r="I1401" s="15"/>
      <c r="J1401" s="77"/>
      <c r="K1401" s="92"/>
    </row>
    <row r="1402" spans="1:11" ht="13" x14ac:dyDescent="0.15">
      <c r="A1402" s="14"/>
      <c r="B1402" s="14"/>
      <c r="C1402" s="14"/>
      <c r="D1402" s="16"/>
      <c r="E1402" s="16"/>
      <c r="F1402" s="14"/>
      <c r="G1402" s="14"/>
      <c r="H1402" s="14"/>
      <c r="I1402" s="15"/>
      <c r="J1402" s="77"/>
      <c r="K1402" s="92"/>
    </row>
    <row r="1403" spans="1:11" ht="13" x14ac:dyDescent="0.15">
      <c r="A1403" s="14"/>
      <c r="B1403" s="14"/>
      <c r="C1403" s="14"/>
      <c r="D1403" s="16"/>
      <c r="E1403" s="16"/>
      <c r="F1403" s="14"/>
      <c r="G1403" s="14"/>
      <c r="H1403" s="14"/>
      <c r="I1403" s="15"/>
      <c r="J1403" s="77"/>
      <c r="K1403" s="92"/>
    </row>
    <row r="1404" spans="1:11" ht="13" x14ac:dyDescent="0.15">
      <c r="A1404" s="14"/>
      <c r="B1404" s="14"/>
      <c r="C1404" s="14"/>
      <c r="D1404" s="16"/>
      <c r="E1404" s="16"/>
      <c r="F1404" s="14"/>
      <c r="G1404" s="14"/>
      <c r="H1404" s="14"/>
      <c r="I1404" s="15"/>
      <c r="J1404" s="77"/>
      <c r="K1404" s="92"/>
    </row>
    <row r="1405" spans="1:11" ht="13" x14ac:dyDescent="0.15">
      <c r="A1405" s="14"/>
      <c r="B1405" s="14"/>
      <c r="C1405" s="14"/>
      <c r="D1405" s="16"/>
      <c r="E1405" s="16"/>
      <c r="F1405" s="14"/>
      <c r="G1405" s="14"/>
      <c r="H1405" s="14"/>
      <c r="I1405" s="15"/>
      <c r="J1405" s="77"/>
      <c r="K1405" s="92"/>
    </row>
    <row r="1406" spans="1:11" ht="13" x14ac:dyDescent="0.15">
      <c r="A1406" s="14"/>
      <c r="B1406" s="14"/>
      <c r="C1406" s="14"/>
      <c r="D1406" s="16"/>
      <c r="E1406" s="16"/>
      <c r="F1406" s="14"/>
      <c r="G1406" s="14"/>
      <c r="H1406" s="14"/>
      <c r="I1406" s="15"/>
      <c r="J1406" s="77"/>
      <c r="K1406" s="92"/>
    </row>
    <row r="1407" spans="1:11" ht="13" x14ac:dyDescent="0.15">
      <c r="A1407" s="14"/>
      <c r="B1407" s="14"/>
      <c r="C1407" s="14"/>
      <c r="D1407" s="16"/>
      <c r="E1407" s="16"/>
      <c r="F1407" s="14"/>
      <c r="G1407" s="14"/>
      <c r="H1407" s="14"/>
      <c r="I1407" s="15"/>
      <c r="J1407" s="77"/>
      <c r="K1407" s="92"/>
    </row>
    <row r="1408" spans="1:11" ht="13" x14ac:dyDescent="0.15">
      <c r="A1408" s="14"/>
      <c r="B1408" s="14"/>
      <c r="C1408" s="14"/>
      <c r="D1408" s="16"/>
      <c r="E1408" s="16"/>
      <c r="F1408" s="14"/>
      <c r="G1408" s="14"/>
      <c r="H1408" s="14"/>
      <c r="I1408" s="15"/>
      <c r="J1408" s="77"/>
      <c r="K1408" s="92"/>
    </row>
    <row r="1409" spans="1:11" ht="13" x14ac:dyDescent="0.15">
      <c r="A1409" s="14"/>
      <c r="B1409" s="14"/>
      <c r="C1409" s="14"/>
      <c r="D1409" s="16"/>
      <c r="E1409" s="16"/>
      <c r="F1409" s="14"/>
      <c r="G1409" s="14"/>
      <c r="H1409" s="14"/>
      <c r="I1409" s="15"/>
      <c r="J1409" s="77"/>
      <c r="K1409" s="92"/>
    </row>
    <row r="1410" spans="1:11" ht="13" x14ac:dyDescent="0.15">
      <c r="A1410" s="14"/>
      <c r="B1410" s="14"/>
      <c r="C1410" s="14"/>
      <c r="D1410" s="16"/>
      <c r="E1410" s="16"/>
      <c r="F1410" s="14"/>
      <c r="G1410" s="14"/>
      <c r="H1410" s="14"/>
      <c r="I1410" s="15"/>
      <c r="J1410" s="77"/>
      <c r="K1410" s="92"/>
    </row>
    <row r="1411" spans="1:11" ht="13" x14ac:dyDescent="0.15">
      <c r="A1411" s="14"/>
      <c r="B1411" s="14"/>
      <c r="C1411" s="14"/>
      <c r="D1411" s="16"/>
      <c r="E1411" s="16"/>
      <c r="F1411" s="14"/>
      <c r="G1411" s="14"/>
      <c r="H1411" s="14"/>
      <c r="I1411" s="15"/>
      <c r="J1411" s="77"/>
      <c r="K1411" s="92"/>
    </row>
    <row r="1412" spans="1:11" ht="13" x14ac:dyDescent="0.15">
      <c r="A1412" s="14"/>
      <c r="B1412" s="14"/>
      <c r="C1412" s="14"/>
      <c r="D1412" s="16"/>
      <c r="E1412" s="16"/>
      <c r="F1412" s="14"/>
      <c r="G1412" s="14"/>
      <c r="H1412" s="14"/>
      <c r="I1412" s="15"/>
      <c r="J1412" s="77"/>
      <c r="K1412" s="92"/>
    </row>
    <row r="1413" spans="1:11" ht="13" x14ac:dyDescent="0.15">
      <c r="A1413" s="14"/>
      <c r="B1413" s="14"/>
      <c r="C1413" s="14"/>
      <c r="D1413" s="16"/>
      <c r="E1413" s="16"/>
      <c r="F1413" s="14"/>
      <c r="G1413" s="14"/>
      <c r="H1413" s="14"/>
      <c r="I1413" s="15"/>
      <c r="J1413" s="77"/>
      <c r="K1413" s="92"/>
    </row>
    <row r="1414" spans="1:11" ht="13" x14ac:dyDescent="0.15">
      <c r="A1414" s="14"/>
      <c r="B1414" s="14"/>
      <c r="C1414" s="14"/>
      <c r="D1414" s="16"/>
      <c r="E1414" s="16"/>
      <c r="F1414" s="14"/>
      <c r="G1414" s="14"/>
      <c r="H1414" s="14"/>
      <c r="I1414" s="15"/>
      <c r="J1414" s="77"/>
      <c r="K1414" s="92"/>
    </row>
    <row r="1415" spans="1:11" ht="13" x14ac:dyDescent="0.15">
      <c r="A1415" s="14"/>
      <c r="B1415" s="14"/>
      <c r="C1415" s="14"/>
      <c r="D1415" s="16"/>
      <c r="E1415" s="16"/>
      <c r="F1415" s="14"/>
      <c r="G1415" s="14"/>
      <c r="H1415" s="14"/>
      <c r="I1415" s="15"/>
      <c r="J1415" s="77"/>
      <c r="K1415" s="92"/>
    </row>
    <row r="1416" spans="1:11" ht="13" x14ac:dyDescent="0.15">
      <c r="A1416" s="14"/>
      <c r="B1416" s="14"/>
      <c r="C1416" s="14"/>
      <c r="D1416" s="16"/>
      <c r="E1416" s="16"/>
      <c r="F1416" s="14"/>
      <c r="G1416" s="14"/>
      <c r="H1416" s="14"/>
      <c r="I1416" s="15"/>
      <c r="J1416" s="77"/>
      <c r="K1416" s="92"/>
    </row>
    <row r="1417" spans="1:11" ht="13" x14ac:dyDescent="0.15">
      <c r="A1417" s="14"/>
      <c r="B1417" s="14"/>
      <c r="C1417" s="14"/>
      <c r="D1417" s="16"/>
      <c r="E1417" s="16"/>
      <c r="F1417" s="14"/>
      <c r="G1417" s="14"/>
      <c r="H1417" s="14"/>
      <c r="I1417" s="15"/>
      <c r="J1417" s="77"/>
      <c r="K1417" s="92"/>
    </row>
    <row r="1418" spans="1:11" ht="13" x14ac:dyDescent="0.15">
      <c r="A1418" s="14"/>
      <c r="B1418" s="14"/>
      <c r="C1418" s="14"/>
      <c r="D1418" s="16"/>
      <c r="E1418" s="16"/>
      <c r="F1418" s="14"/>
      <c r="G1418" s="14"/>
      <c r="H1418" s="14"/>
      <c r="I1418" s="15"/>
      <c r="J1418" s="77"/>
      <c r="K1418" s="92"/>
    </row>
    <row r="1419" spans="1:11" ht="13" x14ac:dyDescent="0.15">
      <c r="A1419" s="14"/>
      <c r="B1419" s="14"/>
      <c r="C1419" s="14"/>
      <c r="D1419" s="16"/>
      <c r="E1419" s="16"/>
      <c r="F1419" s="14"/>
      <c r="G1419" s="14"/>
      <c r="H1419" s="14"/>
      <c r="I1419" s="15"/>
      <c r="J1419" s="77"/>
      <c r="K1419" s="92"/>
    </row>
    <row r="1420" spans="1:11" ht="13" x14ac:dyDescent="0.15">
      <c r="A1420" s="14"/>
      <c r="B1420" s="14"/>
      <c r="C1420" s="14"/>
      <c r="D1420" s="16"/>
      <c r="E1420" s="16"/>
      <c r="F1420" s="14"/>
      <c r="G1420" s="14"/>
      <c r="H1420" s="14"/>
      <c r="I1420" s="15"/>
      <c r="J1420" s="77"/>
      <c r="K1420" s="92"/>
    </row>
    <row r="1421" spans="1:11" ht="13" x14ac:dyDescent="0.15">
      <c r="A1421" s="14"/>
      <c r="B1421" s="14"/>
      <c r="C1421" s="14"/>
      <c r="D1421" s="16"/>
      <c r="E1421" s="16"/>
      <c r="F1421" s="14"/>
      <c r="G1421" s="14"/>
      <c r="H1421" s="14"/>
      <c r="I1421" s="15"/>
      <c r="J1421" s="77"/>
      <c r="K1421" s="92"/>
    </row>
    <row r="1422" spans="1:11" ht="13" x14ac:dyDescent="0.15">
      <c r="A1422" s="14"/>
      <c r="B1422" s="14"/>
      <c r="C1422" s="14"/>
      <c r="D1422" s="16"/>
      <c r="E1422" s="16"/>
      <c r="F1422" s="14"/>
      <c r="G1422" s="14"/>
      <c r="H1422" s="14"/>
      <c r="I1422" s="15"/>
      <c r="J1422" s="77"/>
      <c r="K1422" s="92"/>
    </row>
    <row r="1423" spans="1:11" ht="13" x14ac:dyDescent="0.15">
      <c r="A1423" s="14"/>
      <c r="B1423" s="14"/>
      <c r="C1423" s="14"/>
      <c r="D1423" s="16"/>
      <c r="E1423" s="16"/>
      <c r="F1423" s="14"/>
      <c r="G1423" s="14"/>
      <c r="H1423" s="14"/>
      <c r="I1423" s="15"/>
      <c r="J1423" s="77"/>
      <c r="K1423" s="92"/>
    </row>
    <row r="1424" spans="1:11" ht="13" x14ac:dyDescent="0.15">
      <c r="A1424" s="14"/>
      <c r="B1424" s="14"/>
      <c r="C1424" s="14"/>
      <c r="D1424" s="16"/>
      <c r="E1424" s="16"/>
      <c r="F1424" s="14"/>
      <c r="G1424" s="14"/>
      <c r="H1424" s="14"/>
      <c r="I1424" s="15"/>
      <c r="J1424" s="77"/>
      <c r="K1424" s="92"/>
    </row>
    <row r="1425" spans="1:11" ht="13" x14ac:dyDescent="0.15">
      <c r="A1425" s="14"/>
      <c r="B1425" s="14"/>
      <c r="C1425" s="14"/>
      <c r="D1425" s="16"/>
      <c r="E1425" s="16"/>
      <c r="F1425" s="14"/>
      <c r="G1425" s="14"/>
      <c r="H1425" s="14"/>
      <c r="I1425" s="15"/>
      <c r="J1425" s="77"/>
      <c r="K1425" s="92"/>
    </row>
    <row r="1426" spans="1:11" ht="13" x14ac:dyDescent="0.15">
      <c r="A1426" s="14"/>
      <c r="B1426" s="14"/>
      <c r="C1426" s="14"/>
      <c r="D1426" s="16"/>
      <c r="E1426" s="16"/>
      <c r="F1426" s="14"/>
      <c r="G1426" s="14"/>
      <c r="H1426" s="14"/>
      <c r="I1426" s="15"/>
      <c r="J1426" s="77"/>
      <c r="K1426" s="92"/>
    </row>
    <row r="1427" spans="1:11" ht="13" x14ac:dyDescent="0.15">
      <c r="A1427" s="14"/>
      <c r="B1427" s="14"/>
      <c r="C1427" s="14"/>
      <c r="D1427" s="16"/>
      <c r="E1427" s="16"/>
      <c r="F1427" s="14"/>
      <c r="G1427" s="14"/>
      <c r="H1427" s="14"/>
      <c r="I1427" s="15"/>
      <c r="J1427" s="77"/>
      <c r="K1427" s="92"/>
    </row>
    <row r="1428" spans="1:11" ht="13" x14ac:dyDescent="0.15">
      <c r="A1428" s="14"/>
      <c r="B1428" s="14"/>
      <c r="C1428" s="14"/>
      <c r="D1428" s="16"/>
      <c r="E1428" s="16"/>
      <c r="F1428" s="14"/>
      <c r="G1428" s="14"/>
      <c r="H1428" s="14"/>
      <c r="I1428" s="15"/>
      <c r="J1428" s="77"/>
      <c r="K1428" s="92"/>
    </row>
    <row r="1429" spans="1:11" ht="13" x14ac:dyDescent="0.15">
      <c r="A1429" s="14"/>
      <c r="B1429" s="14"/>
      <c r="C1429" s="14"/>
      <c r="D1429" s="16"/>
      <c r="E1429" s="16"/>
      <c r="F1429" s="14"/>
      <c r="G1429" s="14"/>
      <c r="H1429" s="14"/>
      <c r="I1429" s="15"/>
      <c r="J1429" s="77"/>
      <c r="K1429" s="92"/>
    </row>
    <row r="1430" spans="1:11" ht="13" x14ac:dyDescent="0.15">
      <c r="A1430" s="14"/>
      <c r="B1430" s="14"/>
      <c r="C1430" s="14"/>
      <c r="D1430" s="16"/>
      <c r="E1430" s="16"/>
      <c r="F1430" s="14"/>
      <c r="G1430" s="14"/>
      <c r="H1430" s="14"/>
      <c r="I1430" s="15"/>
      <c r="J1430" s="77"/>
      <c r="K1430" s="92"/>
    </row>
    <row r="1431" spans="1:11" ht="13" x14ac:dyDescent="0.15">
      <c r="A1431" s="14"/>
      <c r="B1431" s="14"/>
      <c r="C1431" s="14"/>
      <c r="D1431" s="16"/>
      <c r="E1431" s="16"/>
      <c r="F1431" s="14"/>
      <c r="G1431" s="14"/>
      <c r="H1431" s="14"/>
      <c r="I1431" s="15"/>
      <c r="J1431" s="77"/>
      <c r="K1431" s="92"/>
    </row>
    <row r="1432" spans="1:11" ht="13" x14ac:dyDescent="0.15">
      <c r="A1432" s="14"/>
      <c r="B1432" s="14"/>
      <c r="C1432" s="14"/>
      <c r="D1432" s="16"/>
      <c r="E1432" s="16"/>
      <c r="F1432" s="14"/>
      <c r="G1432" s="14"/>
      <c r="H1432" s="14"/>
      <c r="I1432" s="15"/>
      <c r="J1432" s="77"/>
      <c r="K1432" s="92"/>
    </row>
    <row r="1433" spans="1:11" ht="13" x14ac:dyDescent="0.15">
      <c r="A1433" s="14"/>
      <c r="B1433" s="14"/>
      <c r="C1433" s="14"/>
      <c r="D1433" s="16"/>
      <c r="E1433" s="16"/>
      <c r="F1433" s="14"/>
      <c r="G1433" s="14"/>
      <c r="H1433" s="14"/>
      <c r="I1433" s="15"/>
      <c r="J1433" s="77"/>
      <c r="K1433" s="92"/>
    </row>
    <row r="1434" spans="1:11" ht="13" x14ac:dyDescent="0.15">
      <c r="A1434" s="14"/>
      <c r="B1434" s="14"/>
      <c r="C1434" s="14"/>
      <c r="D1434" s="16"/>
      <c r="E1434" s="16"/>
      <c r="F1434" s="14"/>
      <c r="G1434" s="14"/>
      <c r="H1434" s="14"/>
      <c r="I1434" s="15"/>
      <c r="J1434" s="77"/>
      <c r="K1434" s="92"/>
    </row>
    <row r="1435" spans="1:11" ht="13" x14ac:dyDescent="0.15">
      <c r="A1435" s="14"/>
      <c r="B1435" s="14"/>
      <c r="C1435" s="14"/>
      <c r="D1435" s="16"/>
      <c r="E1435" s="16"/>
      <c r="F1435" s="14"/>
      <c r="G1435" s="14"/>
      <c r="H1435" s="14"/>
      <c r="I1435" s="15"/>
      <c r="J1435" s="77"/>
      <c r="K1435" s="92"/>
    </row>
    <row r="1436" spans="1:11" ht="13" x14ac:dyDescent="0.15">
      <c r="A1436" s="14"/>
      <c r="B1436" s="14"/>
      <c r="C1436" s="14"/>
      <c r="D1436" s="16"/>
      <c r="E1436" s="16"/>
      <c r="F1436" s="14"/>
      <c r="G1436" s="14"/>
      <c r="H1436" s="14"/>
      <c r="I1436" s="15"/>
      <c r="J1436" s="77"/>
      <c r="K1436" s="92"/>
    </row>
    <row r="1437" spans="1:11" ht="13" x14ac:dyDescent="0.15">
      <c r="A1437" s="14"/>
      <c r="B1437" s="14"/>
      <c r="C1437" s="14"/>
      <c r="D1437" s="16"/>
      <c r="E1437" s="16"/>
      <c r="F1437" s="14"/>
      <c r="G1437" s="14"/>
      <c r="H1437" s="14"/>
      <c r="I1437" s="15"/>
      <c r="J1437" s="77"/>
      <c r="K1437" s="92"/>
    </row>
    <row r="1438" spans="1:11" ht="13" x14ac:dyDescent="0.15">
      <c r="A1438" s="14"/>
      <c r="B1438" s="14"/>
      <c r="C1438" s="14"/>
      <c r="D1438" s="16"/>
      <c r="E1438" s="16"/>
      <c r="F1438" s="14"/>
      <c r="G1438" s="14"/>
      <c r="H1438" s="14"/>
      <c r="I1438" s="15"/>
      <c r="J1438" s="77"/>
      <c r="K1438" s="92"/>
    </row>
    <row r="1439" spans="1:11" ht="13" x14ac:dyDescent="0.15">
      <c r="A1439" s="14"/>
      <c r="B1439" s="14"/>
      <c r="C1439" s="14"/>
      <c r="D1439" s="16"/>
      <c r="E1439" s="16"/>
      <c r="F1439" s="14"/>
      <c r="G1439" s="14"/>
      <c r="H1439" s="14"/>
      <c r="I1439" s="15"/>
      <c r="J1439" s="77"/>
      <c r="K1439" s="92"/>
    </row>
    <row r="1440" spans="1:11" ht="13" x14ac:dyDescent="0.15">
      <c r="A1440" s="14"/>
      <c r="B1440" s="14"/>
      <c r="C1440" s="14"/>
      <c r="D1440" s="16"/>
      <c r="E1440" s="16"/>
      <c r="F1440" s="14"/>
      <c r="G1440" s="14"/>
      <c r="H1440" s="14"/>
      <c r="I1440" s="15"/>
      <c r="J1440" s="77"/>
      <c r="K1440" s="92"/>
    </row>
    <row r="1441" spans="1:11" ht="13" x14ac:dyDescent="0.15">
      <c r="A1441" s="14"/>
      <c r="B1441" s="14"/>
      <c r="C1441" s="14"/>
      <c r="D1441" s="16"/>
      <c r="E1441" s="16"/>
      <c r="F1441" s="14"/>
      <c r="G1441" s="14"/>
      <c r="H1441" s="14"/>
      <c r="I1441" s="15"/>
      <c r="J1441" s="77"/>
      <c r="K1441" s="92"/>
    </row>
    <row r="1442" spans="1:11" ht="13" x14ac:dyDescent="0.15">
      <c r="A1442" s="14"/>
      <c r="B1442" s="14"/>
      <c r="C1442" s="14"/>
      <c r="D1442" s="16"/>
      <c r="E1442" s="16"/>
      <c r="F1442" s="14"/>
      <c r="G1442" s="14"/>
      <c r="H1442" s="14"/>
      <c r="I1442" s="15"/>
      <c r="J1442" s="77"/>
      <c r="K1442" s="92"/>
    </row>
    <row r="1443" spans="1:11" ht="13" x14ac:dyDescent="0.15">
      <c r="A1443" s="14"/>
      <c r="B1443" s="14"/>
      <c r="C1443" s="14"/>
      <c r="D1443" s="16"/>
      <c r="E1443" s="16"/>
      <c r="F1443" s="14"/>
      <c r="G1443" s="14"/>
      <c r="H1443" s="14"/>
      <c r="I1443" s="15"/>
      <c r="J1443" s="77"/>
      <c r="K1443" s="92"/>
    </row>
    <row r="1444" spans="1:11" ht="13" x14ac:dyDescent="0.15">
      <c r="A1444" s="14"/>
      <c r="B1444" s="14"/>
      <c r="C1444" s="14"/>
      <c r="D1444" s="16"/>
      <c r="E1444" s="16"/>
      <c r="F1444" s="14"/>
      <c r="G1444" s="14"/>
      <c r="H1444" s="14"/>
      <c r="I1444" s="15"/>
      <c r="J1444" s="77"/>
      <c r="K1444" s="92"/>
    </row>
    <row r="1445" spans="1:11" ht="13" x14ac:dyDescent="0.15">
      <c r="A1445" s="14"/>
      <c r="B1445" s="14"/>
      <c r="C1445" s="14"/>
      <c r="D1445" s="16"/>
      <c r="E1445" s="16"/>
      <c r="F1445" s="14"/>
      <c r="G1445" s="14"/>
      <c r="H1445" s="14"/>
      <c r="I1445" s="15"/>
      <c r="J1445" s="77"/>
      <c r="K1445" s="92"/>
    </row>
    <row r="1446" spans="1:11" ht="13" x14ac:dyDescent="0.15">
      <c r="A1446" s="14"/>
      <c r="B1446" s="14"/>
      <c r="C1446" s="14"/>
      <c r="D1446" s="16"/>
      <c r="E1446" s="16"/>
      <c r="F1446" s="14"/>
      <c r="G1446" s="14"/>
      <c r="H1446" s="14"/>
      <c r="I1446" s="15"/>
      <c r="J1446" s="77"/>
      <c r="K1446" s="92"/>
    </row>
    <row r="1447" spans="1:11" ht="13" x14ac:dyDescent="0.15">
      <c r="A1447" s="14"/>
      <c r="B1447" s="14"/>
      <c r="C1447" s="14"/>
      <c r="D1447" s="16"/>
      <c r="E1447" s="16"/>
      <c r="F1447" s="14"/>
      <c r="G1447" s="14"/>
      <c r="H1447" s="14"/>
      <c r="I1447" s="15"/>
      <c r="J1447" s="77"/>
      <c r="K1447" s="92"/>
    </row>
    <row r="1448" spans="1:11" ht="13" x14ac:dyDescent="0.15">
      <c r="A1448" s="14"/>
      <c r="B1448" s="14"/>
      <c r="C1448" s="14"/>
      <c r="D1448" s="16"/>
      <c r="E1448" s="16"/>
      <c r="F1448" s="14"/>
      <c r="G1448" s="14"/>
      <c r="H1448" s="14"/>
      <c r="I1448" s="15"/>
      <c r="J1448" s="77"/>
      <c r="K1448" s="92"/>
    </row>
    <row r="1449" spans="1:11" ht="13" x14ac:dyDescent="0.15">
      <c r="A1449" s="14"/>
      <c r="B1449" s="14"/>
      <c r="C1449" s="14"/>
      <c r="D1449" s="16"/>
      <c r="E1449" s="16"/>
      <c r="F1449" s="14"/>
      <c r="G1449" s="14"/>
      <c r="H1449" s="14"/>
      <c r="I1449" s="15"/>
      <c r="J1449" s="77"/>
      <c r="K1449" s="92"/>
    </row>
    <row r="1450" spans="1:11" ht="13" x14ac:dyDescent="0.15">
      <c r="A1450" s="14"/>
      <c r="B1450" s="14"/>
      <c r="C1450" s="14"/>
      <c r="D1450" s="16"/>
      <c r="E1450" s="16"/>
      <c r="F1450" s="14"/>
      <c r="G1450" s="14"/>
      <c r="H1450" s="14"/>
      <c r="I1450" s="15"/>
      <c r="J1450" s="77"/>
      <c r="K1450" s="92"/>
    </row>
    <row r="1451" spans="1:11" ht="13" x14ac:dyDescent="0.15">
      <c r="A1451" s="14"/>
      <c r="B1451" s="14"/>
      <c r="C1451" s="14"/>
      <c r="D1451" s="16"/>
      <c r="E1451" s="16"/>
      <c r="F1451" s="14"/>
      <c r="G1451" s="14"/>
      <c r="H1451" s="14"/>
      <c r="I1451" s="15"/>
      <c r="J1451" s="77"/>
      <c r="K1451" s="92"/>
    </row>
    <row r="1452" spans="1:11" ht="13" x14ac:dyDescent="0.15">
      <c r="A1452" s="14"/>
      <c r="B1452" s="14"/>
      <c r="C1452" s="14"/>
      <c r="D1452" s="16"/>
      <c r="E1452" s="16"/>
      <c r="F1452" s="14"/>
      <c r="G1452" s="14"/>
      <c r="H1452" s="14"/>
      <c r="I1452" s="15"/>
      <c r="J1452" s="77"/>
      <c r="K1452" s="92"/>
    </row>
    <row r="1453" spans="1:11" ht="13" x14ac:dyDescent="0.15">
      <c r="A1453" s="14"/>
      <c r="B1453" s="14"/>
      <c r="C1453" s="14"/>
      <c r="D1453" s="16"/>
      <c r="E1453" s="16"/>
      <c r="F1453" s="14"/>
      <c r="G1453" s="14"/>
      <c r="H1453" s="14"/>
      <c r="I1453" s="15"/>
      <c r="J1453" s="77"/>
      <c r="K1453" s="92"/>
    </row>
    <row r="1454" spans="1:11" ht="13" x14ac:dyDescent="0.15">
      <c r="A1454" s="14"/>
      <c r="B1454" s="14"/>
      <c r="C1454" s="14"/>
      <c r="D1454" s="16"/>
      <c r="E1454" s="16"/>
      <c r="F1454" s="14"/>
      <c r="G1454" s="14"/>
      <c r="H1454" s="14"/>
      <c r="I1454" s="15"/>
      <c r="J1454" s="77"/>
      <c r="K1454" s="92"/>
    </row>
    <row r="1455" spans="1:11" ht="13" x14ac:dyDescent="0.15">
      <c r="A1455" s="14"/>
      <c r="B1455" s="14"/>
      <c r="C1455" s="14"/>
      <c r="D1455" s="16"/>
      <c r="E1455" s="16"/>
      <c r="F1455" s="14"/>
      <c r="G1455" s="14"/>
      <c r="H1455" s="14"/>
      <c r="I1455" s="15"/>
      <c r="J1455" s="77"/>
      <c r="K1455" s="92"/>
    </row>
    <row r="1456" spans="1:11" ht="13" x14ac:dyDescent="0.15">
      <c r="A1456" s="14"/>
      <c r="B1456" s="14"/>
      <c r="C1456" s="14"/>
      <c r="D1456" s="16"/>
      <c r="E1456" s="16"/>
      <c r="F1456" s="14"/>
      <c r="G1456" s="14"/>
      <c r="H1456" s="14"/>
      <c r="I1456" s="15"/>
      <c r="J1456" s="77"/>
      <c r="K1456" s="92"/>
    </row>
    <row r="1457" spans="1:11" ht="13" x14ac:dyDescent="0.15">
      <c r="A1457" s="14"/>
      <c r="B1457" s="14"/>
      <c r="C1457" s="14"/>
      <c r="D1457" s="16"/>
      <c r="E1457" s="16"/>
      <c r="F1457" s="14"/>
      <c r="G1457" s="14"/>
      <c r="H1457" s="14"/>
      <c r="I1457" s="15"/>
      <c r="J1457" s="77"/>
      <c r="K1457" s="92"/>
    </row>
    <row r="1458" spans="1:11" ht="13" x14ac:dyDescent="0.15">
      <c r="A1458" s="14"/>
      <c r="B1458" s="14"/>
      <c r="C1458" s="14"/>
      <c r="D1458" s="16"/>
      <c r="E1458" s="16"/>
      <c r="F1458" s="14"/>
      <c r="G1458" s="14"/>
      <c r="H1458" s="14"/>
      <c r="I1458" s="15"/>
      <c r="J1458" s="77"/>
      <c r="K1458" s="92"/>
    </row>
    <row r="1459" spans="1:11" ht="13" x14ac:dyDescent="0.15">
      <c r="A1459" s="14"/>
      <c r="B1459" s="14"/>
      <c r="C1459" s="14"/>
      <c r="D1459" s="16"/>
      <c r="E1459" s="16"/>
      <c r="F1459" s="14"/>
      <c r="G1459" s="14"/>
      <c r="H1459" s="14"/>
      <c r="I1459" s="15"/>
      <c r="J1459" s="77"/>
      <c r="K1459" s="92"/>
    </row>
    <row r="1460" spans="1:11" ht="13" x14ac:dyDescent="0.15">
      <c r="A1460" s="14"/>
      <c r="B1460" s="14"/>
      <c r="C1460" s="14"/>
      <c r="D1460" s="16"/>
      <c r="E1460" s="16"/>
      <c r="F1460" s="14"/>
      <c r="G1460" s="14"/>
      <c r="H1460" s="14"/>
      <c r="I1460" s="15"/>
      <c r="J1460" s="77"/>
      <c r="K1460" s="92"/>
    </row>
    <row r="1461" spans="1:11" ht="13" x14ac:dyDescent="0.15">
      <c r="A1461" s="14"/>
      <c r="B1461" s="14"/>
      <c r="C1461" s="14"/>
      <c r="D1461" s="16"/>
      <c r="E1461" s="16"/>
      <c r="F1461" s="14"/>
      <c r="G1461" s="14"/>
      <c r="H1461" s="14"/>
      <c r="I1461" s="15"/>
      <c r="J1461" s="77"/>
      <c r="K1461" s="92"/>
    </row>
    <row r="1462" spans="1:11" ht="13" x14ac:dyDescent="0.15">
      <c r="A1462" s="14"/>
      <c r="B1462" s="14"/>
      <c r="C1462" s="14"/>
      <c r="D1462" s="16"/>
      <c r="E1462" s="16"/>
      <c r="F1462" s="14"/>
      <c r="G1462" s="14"/>
      <c r="H1462" s="14"/>
      <c r="I1462" s="15"/>
      <c r="J1462" s="77"/>
      <c r="K1462" s="92"/>
    </row>
    <row r="1463" spans="1:11" ht="13" x14ac:dyDescent="0.15">
      <c r="A1463" s="14"/>
      <c r="B1463" s="14"/>
      <c r="C1463" s="14"/>
      <c r="D1463" s="16"/>
      <c r="E1463" s="16"/>
      <c r="F1463" s="14"/>
      <c r="G1463" s="14"/>
      <c r="H1463" s="14"/>
      <c r="I1463" s="15"/>
      <c r="J1463" s="77"/>
      <c r="K1463" s="92"/>
    </row>
    <row r="1464" spans="1:11" ht="13" x14ac:dyDescent="0.15">
      <c r="A1464" s="14"/>
      <c r="B1464" s="14"/>
      <c r="C1464" s="14"/>
      <c r="D1464" s="16"/>
      <c r="E1464" s="16"/>
      <c r="F1464" s="14"/>
      <c r="G1464" s="14"/>
      <c r="H1464" s="14"/>
      <c r="I1464" s="15"/>
      <c r="J1464" s="77"/>
      <c r="K1464" s="92"/>
    </row>
    <row r="1465" spans="1:11" ht="13" x14ac:dyDescent="0.15">
      <c r="A1465" s="14"/>
      <c r="B1465" s="14"/>
      <c r="C1465" s="14"/>
      <c r="D1465" s="16"/>
      <c r="E1465" s="16"/>
      <c r="F1465" s="14"/>
      <c r="G1465" s="14"/>
      <c r="H1465" s="14"/>
      <c r="I1465" s="15"/>
      <c r="J1465" s="77"/>
      <c r="K1465" s="92"/>
    </row>
    <row r="1466" spans="1:11" ht="13" x14ac:dyDescent="0.15">
      <c r="A1466" s="14"/>
      <c r="B1466" s="14"/>
      <c r="C1466" s="14"/>
      <c r="D1466" s="16"/>
      <c r="E1466" s="16"/>
      <c r="F1466" s="14"/>
      <c r="G1466" s="14"/>
      <c r="H1466" s="14"/>
      <c r="I1466" s="15"/>
      <c r="J1466" s="77"/>
      <c r="K1466" s="92"/>
    </row>
    <row r="1467" spans="1:11" ht="13" x14ac:dyDescent="0.15">
      <c r="A1467" s="14"/>
      <c r="B1467" s="14"/>
      <c r="C1467" s="14"/>
      <c r="D1467" s="16"/>
      <c r="E1467" s="16"/>
      <c r="F1467" s="14"/>
      <c r="G1467" s="14"/>
      <c r="H1467" s="14"/>
      <c r="I1467" s="15"/>
      <c r="J1467" s="77"/>
      <c r="K1467" s="92"/>
    </row>
    <row r="1468" spans="1:11" ht="13" x14ac:dyDescent="0.15">
      <c r="A1468" s="14"/>
      <c r="B1468" s="14"/>
      <c r="C1468" s="14"/>
      <c r="D1468" s="16"/>
      <c r="E1468" s="16"/>
      <c r="F1468" s="14"/>
      <c r="G1468" s="14"/>
      <c r="H1468" s="14"/>
      <c r="I1468" s="15"/>
      <c r="J1468" s="77"/>
      <c r="K1468" s="92"/>
    </row>
    <row r="1469" spans="1:11" ht="13" x14ac:dyDescent="0.15">
      <c r="A1469" s="14"/>
      <c r="B1469" s="14"/>
      <c r="C1469" s="14"/>
      <c r="D1469" s="16"/>
      <c r="E1469" s="16"/>
      <c r="F1469" s="14"/>
      <c r="G1469" s="14"/>
      <c r="H1469" s="14"/>
      <c r="I1469" s="15"/>
      <c r="J1469" s="77"/>
      <c r="K1469" s="92"/>
    </row>
    <row r="1470" spans="1:11" ht="13" x14ac:dyDescent="0.15">
      <c r="A1470" s="14"/>
      <c r="B1470" s="14"/>
      <c r="C1470" s="14"/>
      <c r="D1470" s="16"/>
      <c r="E1470" s="16"/>
      <c r="F1470" s="14"/>
      <c r="G1470" s="14"/>
      <c r="H1470" s="14"/>
      <c r="I1470" s="15"/>
      <c r="J1470" s="77"/>
      <c r="K1470" s="92"/>
    </row>
    <row r="1471" spans="1:11" ht="13" x14ac:dyDescent="0.15">
      <c r="A1471" s="14"/>
      <c r="B1471" s="14"/>
      <c r="C1471" s="14"/>
      <c r="D1471" s="16"/>
      <c r="E1471" s="16"/>
      <c r="F1471" s="14"/>
      <c r="G1471" s="14"/>
      <c r="H1471" s="14"/>
      <c r="I1471" s="15"/>
      <c r="J1471" s="77"/>
      <c r="K1471" s="92"/>
    </row>
    <row r="1472" spans="1:11" ht="13" x14ac:dyDescent="0.15">
      <c r="A1472" s="14"/>
      <c r="B1472" s="14"/>
      <c r="C1472" s="14"/>
      <c r="D1472" s="16"/>
      <c r="E1472" s="16"/>
      <c r="F1472" s="14"/>
      <c r="G1472" s="14"/>
      <c r="H1472" s="14"/>
      <c r="I1472" s="15"/>
      <c r="J1472" s="77"/>
      <c r="K1472" s="92"/>
    </row>
    <row r="1473" spans="1:11" ht="13" x14ac:dyDescent="0.15">
      <c r="A1473" s="14"/>
      <c r="B1473" s="14"/>
      <c r="C1473" s="14"/>
      <c r="D1473" s="16"/>
      <c r="E1473" s="16"/>
      <c r="F1473" s="14"/>
      <c r="G1473" s="14"/>
      <c r="H1473" s="14"/>
      <c r="I1473" s="15"/>
      <c r="J1473" s="77"/>
      <c r="K1473" s="92"/>
    </row>
    <row r="1474" spans="1:11" ht="13" x14ac:dyDescent="0.15">
      <c r="A1474" s="14"/>
      <c r="B1474" s="14"/>
      <c r="C1474" s="14"/>
      <c r="D1474" s="16"/>
      <c r="E1474" s="16"/>
      <c r="F1474" s="14"/>
      <c r="G1474" s="14"/>
      <c r="H1474" s="14"/>
      <c r="I1474" s="15"/>
      <c r="J1474" s="77"/>
      <c r="K1474" s="92"/>
    </row>
    <row r="1475" spans="1:11" ht="13" x14ac:dyDescent="0.15">
      <c r="A1475" s="14"/>
      <c r="B1475" s="14"/>
      <c r="C1475" s="14"/>
      <c r="D1475" s="16"/>
      <c r="E1475" s="16"/>
      <c r="F1475" s="14"/>
      <c r="G1475" s="14"/>
      <c r="H1475" s="14"/>
      <c r="I1475" s="15"/>
      <c r="J1475" s="77"/>
      <c r="K1475" s="92"/>
    </row>
    <row r="1476" spans="1:11" ht="13" x14ac:dyDescent="0.15">
      <c r="A1476" s="14"/>
      <c r="B1476" s="14"/>
      <c r="C1476" s="14"/>
      <c r="D1476" s="16"/>
      <c r="E1476" s="16"/>
      <c r="F1476" s="14"/>
      <c r="G1476" s="14"/>
      <c r="H1476" s="14"/>
      <c r="I1476" s="15"/>
      <c r="J1476" s="77"/>
      <c r="K1476" s="92"/>
    </row>
    <row r="1477" spans="1:11" ht="13" x14ac:dyDescent="0.15">
      <c r="A1477" s="14"/>
      <c r="B1477" s="14"/>
      <c r="C1477" s="14"/>
      <c r="D1477" s="16"/>
      <c r="E1477" s="16"/>
      <c r="F1477" s="14"/>
      <c r="G1477" s="14"/>
      <c r="H1477" s="14"/>
      <c r="I1477" s="15"/>
      <c r="J1477" s="77"/>
      <c r="K1477" s="92"/>
    </row>
    <row r="1478" spans="1:11" ht="13" x14ac:dyDescent="0.15">
      <c r="A1478" s="14"/>
      <c r="B1478" s="14"/>
      <c r="C1478" s="14"/>
      <c r="D1478" s="16"/>
      <c r="E1478" s="16"/>
      <c r="F1478" s="14"/>
      <c r="G1478" s="14"/>
      <c r="H1478" s="14"/>
      <c r="I1478" s="15"/>
      <c r="J1478" s="77"/>
      <c r="K1478" s="92"/>
    </row>
    <row r="1479" spans="1:11" ht="13" x14ac:dyDescent="0.15">
      <c r="A1479" s="14"/>
      <c r="B1479" s="14"/>
      <c r="C1479" s="14"/>
      <c r="D1479" s="16"/>
      <c r="E1479" s="16"/>
      <c r="F1479" s="14"/>
      <c r="G1479" s="14"/>
      <c r="H1479" s="14"/>
      <c r="I1479" s="15"/>
      <c r="J1479" s="77"/>
      <c r="K1479" s="92"/>
    </row>
    <row r="1480" spans="1:11" ht="13" x14ac:dyDescent="0.15">
      <c r="A1480" s="14"/>
      <c r="B1480" s="14"/>
      <c r="C1480" s="14"/>
      <c r="D1480" s="16"/>
      <c r="E1480" s="16"/>
      <c r="F1480" s="14"/>
      <c r="G1480" s="14"/>
      <c r="H1480" s="14"/>
      <c r="I1480" s="15"/>
      <c r="J1480" s="77"/>
      <c r="K1480" s="92"/>
    </row>
    <row r="1481" spans="1:11" ht="13" x14ac:dyDescent="0.15">
      <c r="A1481" s="14"/>
      <c r="B1481" s="14"/>
      <c r="C1481" s="14"/>
      <c r="D1481" s="16"/>
      <c r="E1481" s="16"/>
      <c r="F1481" s="14"/>
      <c r="G1481" s="14"/>
      <c r="H1481" s="14"/>
      <c r="I1481" s="15"/>
      <c r="J1481" s="77"/>
      <c r="K1481" s="92"/>
    </row>
    <row r="1482" spans="1:11" ht="13" x14ac:dyDescent="0.15">
      <c r="A1482" s="14"/>
      <c r="B1482" s="14"/>
      <c r="C1482" s="14"/>
      <c r="D1482" s="16"/>
      <c r="E1482" s="16"/>
      <c r="F1482" s="14"/>
      <c r="G1482" s="14"/>
      <c r="H1482" s="14"/>
      <c r="I1482" s="15"/>
      <c r="J1482" s="77"/>
      <c r="K1482" s="92"/>
    </row>
    <row r="1483" spans="1:11" ht="13" x14ac:dyDescent="0.15">
      <c r="A1483" s="14"/>
      <c r="B1483" s="14"/>
      <c r="C1483" s="14"/>
      <c r="D1483" s="16"/>
      <c r="E1483" s="16"/>
      <c r="F1483" s="14"/>
      <c r="G1483" s="14"/>
      <c r="H1483" s="14"/>
      <c r="I1483" s="15"/>
      <c r="J1483" s="77"/>
      <c r="K1483" s="92"/>
    </row>
    <row r="1484" spans="1:11" ht="13" x14ac:dyDescent="0.15">
      <c r="A1484" s="14"/>
      <c r="B1484" s="14"/>
      <c r="C1484" s="14"/>
      <c r="D1484" s="16"/>
      <c r="E1484" s="16"/>
      <c r="F1484" s="14"/>
      <c r="G1484" s="14"/>
      <c r="H1484" s="14"/>
      <c r="I1484" s="15"/>
      <c r="J1484" s="77"/>
      <c r="K1484" s="92"/>
    </row>
    <row r="1485" spans="1:11" ht="13" x14ac:dyDescent="0.15">
      <c r="A1485" s="14"/>
      <c r="B1485" s="14"/>
      <c r="C1485" s="14"/>
      <c r="D1485" s="16"/>
      <c r="E1485" s="16"/>
      <c r="F1485" s="14"/>
      <c r="G1485" s="14"/>
      <c r="H1485" s="14"/>
      <c r="I1485" s="15"/>
      <c r="J1485" s="77"/>
      <c r="K1485" s="92"/>
    </row>
    <row r="1486" spans="1:11" ht="13" x14ac:dyDescent="0.15">
      <c r="A1486" s="14"/>
      <c r="B1486" s="14"/>
      <c r="C1486" s="14"/>
      <c r="D1486" s="16"/>
      <c r="E1486" s="16"/>
      <c r="F1486" s="14"/>
      <c r="G1486" s="14"/>
      <c r="H1486" s="14"/>
      <c r="I1486" s="15"/>
      <c r="J1486" s="77"/>
      <c r="K1486" s="92"/>
    </row>
    <row r="1487" spans="1:11" ht="13" x14ac:dyDescent="0.15">
      <c r="A1487" s="14"/>
      <c r="B1487" s="14"/>
      <c r="C1487" s="14"/>
      <c r="D1487" s="16"/>
      <c r="E1487" s="16"/>
      <c r="F1487" s="14"/>
      <c r="G1487" s="14"/>
      <c r="H1487" s="14"/>
      <c r="I1487" s="15"/>
      <c r="J1487" s="77"/>
      <c r="K1487" s="92"/>
    </row>
    <row r="1488" spans="1:11" ht="13" x14ac:dyDescent="0.15">
      <c r="A1488" s="14"/>
      <c r="B1488" s="14"/>
      <c r="C1488" s="14"/>
      <c r="D1488" s="16"/>
      <c r="E1488" s="16"/>
      <c r="F1488" s="14"/>
      <c r="G1488" s="14"/>
      <c r="H1488" s="14"/>
      <c r="I1488" s="15"/>
      <c r="J1488" s="77"/>
      <c r="K1488" s="92"/>
    </row>
    <row r="1489" spans="1:11" ht="13" x14ac:dyDescent="0.15">
      <c r="A1489" s="14"/>
      <c r="B1489" s="14"/>
      <c r="C1489" s="14"/>
      <c r="D1489" s="16"/>
      <c r="E1489" s="16"/>
      <c r="F1489" s="14"/>
      <c r="G1489" s="14"/>
      <c r="H1489" s="14"/>
      <c r="I1489" s="15"/>
      <c r="J1489" s="77"/>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x14ac:dyDescent="0.15">
      <c r="A4487" s="14"/>
      <c r="B4487" s="14"/>
      <c r="C4487" s="14"/>
      <c r="D4487" s="16"/>
      <c r="E4487" s="16"/>
      <c r="F4487" s="14"/>
      <c r="G4487" s="14"/>
      <c r="H4487" s="14"/>
      <c r="I4487" s="15"/>
      <c r="J4487" s="77"/>
    </row>
    <row r="4488" spans="1:11" x14ac:dyDescent="0.15">
      <c r="A4488" s="14"/>
      <c r="B4488" s="14"/>
      <c r="C4488" s="14"/>
      <c r="D4488" s="16"/>
      <c r="E4488" s="16"/>
      <c r="F4488" s="14"/>
      <c r="G4488" s="14"/>
      <c r="H4488" s="14"/>
      <c r="I4488" s="15"/>
      <c r="J4488" s="77"/>
    </row>
    <row r="4489" spans="1:11" x14ac:dyDescent="0.15">
      <c r="A4489" s="14"/>
      <c r="B4489" s="14"/>
      <c r="C4489" s="14"/>
      <c r="D4489" s="16"/>
      <c r="E4489" s="16"/>
      <c r="F4489" s="14"/>
      <c r="G4489" s="14"/>
      <c r="H4489" s="14"/>
      <c r="I4489" s="15"/>
      <c r="J4489" s="77"/>
    </row>
    <row r="4490" spans="1:11" x14ac:dyDescent="0.15">
      <c r="A4490" s="14"/>
      <c r="B4490" s="14"/>
      <c r="C4490" s="14"/>
      <c r="D4490" s="16"/>
      <c r="E4490" s="16"/>
      <c r="F4490" s="14"/>
      <c r="G4490" s="14"/>
      <c r="H4490" s="14"/>
      <c r="I4490" s="15"/>
      <c r="J4490" s="77"/>
    </row>
    <row r="4491" spans="1:11" x14ac:dyDescent="0.15">
      <c r="A4491" s="14"/>
      <c r="B4491" s="14"/>
      <c r="C4491" s="14"/>
      <c r="D4491" s="16"/>
      <c r="E4491" s="16"/>
      <c r="F4491" s="14"/>
      <c r="G4491" s="14"/>
      <c r="H4491" s="14"/>
      <c r="I4491" s="15"/>
      <c r="J4491" s="77"/>
    </row>
    <row r="4492" spans="1:11" x14ac:dyDescent="0.15">
      <c r="A4492" s="14"/>
      <c r="B4492" s="14"/>
      <c r="C4492" s="14"/>
      <c r="D4492" s="16"/>
      <c r="E4492" s="16"/>
      <c r="F4492" s="14"/>
      <c r="G4492" s="14"/>
      <c r="H4492" s="14"/>
      <c r="I4492" s="15"/>
      <c r="J4492" s="77"/>
    </row>
    <row r="4493" spans="1:11" x14ac:dyDescent="0.15">
      <c r="A4493" s="14"/>
      <c r="B4493" s="14"/>
      <c r="C4493" s="14"/>
      <c r="D4493" s="16"/>
      <c r="E4493" s="16"/>
      <c r="F4493" s="14"/>
      <c r="G4493" s="14"/>
      <c r="H4493" s="14"/>
      <c r="I4493" s="15"/>
      <c r="J4493" s="77"/>
    </row>
    <row r="4494" spans="1:11" x14ac:dyDescent="0.15">
      <c r="A4494" s="14"/>
      <c r="B4494" s="14"/>
      <c r="C4494" s="14"/>
      <c r="D4494" s="16"/>
      <c r="E4494" s="16"/>
      <c r="F4494" s="14"/>
      <c r="G4494" s="14"/>
      <c r="H4494" s="14"/>
      <c r="I4494" s="15"/>
      <c r="J4494" s="77"/>
    </row>
    <row r="4495" spans="1:11" x14ac:dyDescent="0.15">
      <c r="A4495" s="14"/>
      <c r="B4495" s="14"/>
      <c r="C4495" s="14"/>
      <c r="D4495" s="16"/>
      <c r="E4495" s="16"/>
      <c r="F4495" s="14"/>
      <c r="G4495" s="14"/>
      <c r="H4495" s="14"/>
      <c r="I4495" s="15"/>
      <c r="J4495" s="77"/>
    </row>
    <row r="4496" spans="1:11" x14ac:dyDescent="0.15">
      <c r="A4496" s="14"/>
      <c r="B4496" s="14"/>
      <c r="C4496" s="14"/>
      <c r="D4496" s="16"/>
      <c r="E4496" s="16"/>
      <c r="F4496" s="14"/>
      <c r="G4496" s="14"/>
      <c r="H4496" s="14"/>
      <c r="I4496" s="15"/>
      <c r="J4496" s="77"/>
    </row>
    <row r="4497" spans="1:10" x14ac:dyDescent="0.15">
      <c r="A4497" s="14"/>
      <c r="B4497" s="14"/>
      <c r="C4497" s="14"/>
      <c r="D4497" s="16"/>
      <c r="E4497" s="16"/>
      <c r="F4497" s="14"/>
      <c r="G4497" s="14"/>
      <c r="H4497" s="14"/>
      <c r="I4497" s="15"/>
      <c r="J4497" s="77"/>
    </row>
    <row r="4498" spans="1:10" x14ac:dyDescent="0.15">
      <c r="A4498" s="14"/>
      <c r="B4498" s="14"/>
      <c r="C4498" s="14"/>
      <c r="D4498" s="16"/>
      <c r="E4498" s="16"/>
      <c r="F4498" s="14"/>
      <c r="G4498" s="14"/>
      <c r="H4498" s="14"/>
      <c r="I4498" s="15"/>
      <c r="J4498" s="77"/>
    </row>
    <row r="4499" spans="1:10" x14ac:dyDescent="0.15">
      <c r="A4499" s="14"/>
      <c r="B4499" s="14"/>
      <c r="C4499" s="14"/>
      <c r="D4499" s="16"/>
      <c r="E4499" s="16"/>
      <c r="F4499" s="14"/>
      <c r="G4499" s="14"/>
      <c r="H4499" s="14"/>
      <c r="I4499" s="15"/>
      <c r="J4499" s="77"/>
    </row>
    <row r="4500" spans="1:10" x14ac:dyDescent="0.15">
      <c r="A4500" s="14"/>
      <c r="B4500" s="14"/>
      <c r="C4500" s="14"/>
      <c r="D4500" s="16"/>
      <c r="E4500" s="16"/>
      <c r="F4500" s="14"/>
      <c r="G4500" s="14"/>
      <c r="H4500" s="14"/>
      <c r="I4500" s="15"/>
      <c r="J4500" s="77"/>
    </row>
    <row r="4501" spans="1:10" x14ac:dyDescent="0.15">
      <c r="A4501" s="14"/>
      <c r="B4501" s="14"/>
      <c r="C4501" s="14"/>
      <c r="D4501" s="16"/>
      <c r="E4501" s="16"/>
      <c r="F4501" s="14"/>
      <c r="G4501" s="14"/>
      <c r="H4501" s="14"/>
      <c r="I4501" s="15"/>
      <c r="J4501" s="77"/>
    </row>
    <row r="4502" spans="1:10" x14ac:dyDescent="0.15">
      <c r="A4502" s="14"/>
      <c r="B4502" s="14"/>
      <c r="C4502" s="14"/>
      <c r="D4502" s="16"/>
      <c r="E4502" s="16"/>
      <c r="F4502" s="14"/>
      <c r="G4502" s="14"/>
      <c r="H4502" s="14"/>
      <c r="I4502" s="15"/>
      <c r="J4502" s="77"/>
    </row>
    <row r="4503" spans="1:10" x14ac:dyDescent="0.15">
      <c r="A4503" s="14"/>
      <c r="B4503" s="14"/>
      <c r="C4503" s="14"/>
      <c r="D4503" s="16"/>
      <c r="E4503" s="16"/>
      <c r="F4503" s="14"/>
      <c r="G4503" s="14"/>
      <c r="H4503" s="14"/>
      <c r="I4503" s="15"/>
      <c r="J4503" s="77"/>
    </row>
    <row r="4504" spans="1:10" x14ac:dyDescent="0.15">
      <c r="A4504" s="14"/>
      <c r="B4504" s="14"/>
      <c r="C4504" s="14"/>
      <c r="D4504" s="16"/>
      <c r="E4504" s="16"/>
      <c r="F4504" s="14"/>
      <c r="G4504" s="14"/>
      <c r="H4504" s="14"/>
      <c r="I4504" s="15"/>
      <c r="J4504" s="77"/>
    </row>
    <row r="4505" spans="1:10" x14ac:dyDescent="0.15">
      <c r="A4505" s="14"/>
      <c r="B4505" s="14"/>
      <c r="C4505" s="14"/>
      <c r="D4505" s="16"/>
      <c r="E4505" s="16"/>
      <c r="F4505" s="14"/>
      <c r="G4505" s="14"/>
      <c r="H4505" s="14"/>
      <c r="I4505" s="15"/>
      <c r="J4505" s="77"/>
    </row>
    <row r="4506" spans="1:10" x14ac:dyDescent="0.15">
      <c r="A4506" s="14"/>
      <c r="B4506" s="14"/>
      <c r="C4506" s="14"/>
      <c r="D4506" s="16"/>
      <c r="E4506" s="16"/>
      <c r="F4506" s="14"/>
      <c r="G4506" s="14"/>
      <c r="H4506" s="14"/>
      <c r="I4506" s="15"/>
      <c r="J4506" s="77"/>
    </row>
    <row r="4507" spans="1:10" x14ac:dyDescent="0.15">
      <c r="A4507" s="14"/>
      <c r="B4507" s="14"/>
      <c r="C4507" s="14"/>
      <c r="D4507" s="16"/>
      <c r="E4507" s="16"/>
      <c r="F4507" s="14"/>
      <c r="G4507" s="14"/>
      <c r="H4507" s="14"/>
      <c r="I4507" s="15"/>
      <c r="J4507" s="77"/>
    </row>
    <row r="4508" spans="1:10" x14ac:dyDescent="0.15">
      <c r="A4508" s="14"/>
      <c r="B4508" s="14"/>
      <c r="C4508" s="14"/>
      <c r="D4508" s="16"/>
      <c r="E4508" s="16"/>
      <c r="F4508" s="14"/>
      <c r="G4508" s="14"/>
      <c r="H4508" s="14"/>
      <c r="I4508" s="15"/>
      <c r="J4508" s="77"/>
    </row>
    <row r="4509" spans="1:10" x14ac:dyDescent="0.15">
      <c r="A4509" s="14"/>
      <c r="B4509" s="14"/>
      <c r="C4509" s="14"/>
      <c r="D4509" s="16"/>
      <c r="E4509" s="16"/>
      <c r="F4509" s="14"/>
      <c r="G4509" s="14"/>
      <c r="H4509" s="14"/>
      <c r="I4509" s="15"/>
      <c r="J4509" s="77"/>
    </row>
    <row r="4510" spans="1:10" x14ac:dyDescent="0.15">
      <c r="A4510" s="14"/>
      <c r="B4510" s="14"/>
      <c r="C4510" s="14"/>
      <c r="D4510" s="16"/>
      <c r="E4510" s="16"/>
      <c r="F4510" s="14"/>
      <c r="G4510" s="14"/>
      <c r="H4510" s="14"/>
      <c r="I4510" s="15"/>
      <c r="J4510" s="77"/>
    </row>
    <row r="4511" spans="1:10" x14ac:dyDescent="0.15">
      <c r="A4511" s="14"/>
      <c r="B4511" s="14"/>
      <c r="C4511" s="14"/>
      <c r="D4511" s="16"/>
      <c r="E4511" s="16"/>
      <c r="F4511" s="14"/>
      <c r="G4511" s="14"/>
      <c r="H4511" s="14"/>
      <c r="I4511" s="15"/>
      <c r="J4511" s="77"/>
    </row>
    <row r="4512" spans="1:10"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996 G998: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 right="0.196850393700787" top="0.47244094488188998" bottom="0.47244094488188998" header="0.31496062992126" footer="0.31496062992126"/>
  <pageSetup paperSize="9" scale="85"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90"/>
  <sheetViews>
    <sheetView zoomScaleNormal="100" workbookViewId="0">
      <pane ySplit="1" topLeftCell="A24" activePane="bottomLeft" state="frozen"/>
      <selection activeCell="I2" sqref="I2:L73"/>
      <selection pane="bottomLeft" activeCell="B87" sqref="B87"/>
    </sheetView>
  </sheetViews>
  <sheetFormatPr baseColWidth="10" defaultColWidth="9.1640625" defaultRowHeight="11" x14ac:dyDescent="0.15"/>
  <cols>
    <col min="1" max="1" width="9.5" style="179" bestFit="1" customWidth="1"/>
    <col min="2" max="2" width="46.1640625" style="180" bestFit="1" customWidth="1"/>
    <col min="3" max="3" width="15.5" style="180" bestFit="1" customWidth="1"/>
    <col min="4" max="4" width="20.5" style="180" customWidth="1"/>
    <col min="5" max="5" width="21" style="180" bestFit="1" customWidth="1"/>
    <col min="6" max="6" width="6.1640625" style="180" bestFit="1" customWidth="1"/>
    <col min="7" max="7" width="22.83203125" style="180" customWidth="1"/>
    <col min="8" max="8" width="23.5" style="180" customWidth="1"/>
    <col min="9" max="9" width="26.83203125" style="180" customWidth="1"/>
    <col min="10" max="10" width="19" style="180" customWidth="1"/>
    <col min="11" max="11" width="19.83203125" style="180" bestFit="1" customWidth="1"/>
    <col min="12" max="12" width="14.5" style="181" customWidth="1"/>
    <col min="13" max="14" width="24.83203125" style="180" bestFit="1" customWidth="1"/>
    <col min="15" max="15" width="24.5" style="180" bestFit="1" customWidth="1"/>
    <col min="16" max="16" width="24.83203125" style="180" bestFit="1" customWidth="1"/>
    <col min="17" max="16384" width="9.1640625" style="180"/>
  </cols>
  <sheetData>
    <row r="1" spans="1:18" s="212" customFormat="1" ht="19.5" customHeight="1" x14ac:dyDescent="0.15">
      <c r="A1" s="162" t="s">
        <v>412</v>
      </c>
      <c r="B1" s="163" t="s">
        <v>413</v>
      </c>
      <c r="C1" s="163" t="s">
        <v>414</v>
      </c>
      <c r="D1" s="163" t="s">
        <v>415</v>
      </c>
      <c r="E1" s="163" t="s">
        <v>416</v>
      </c>
      <c r="F1" s="163" t="s">
        <v>417</v>
      </c>
      <c r="G1" s="163" t="s">
        <v>418</v>
      </c>
      <c r="H1" s="163" t="s">
        <v>419</v>
      </c>
      <c r="I1" s="163" t="s">
        <v>420</v>
      </c>
      <c r="J1" s="163" t="s">
        <v>421</v>
      </c>
      <c r="K1" s="163" t="s">
        <v>422</v>
      </c>
      <c r="L1" s="164" t="s">
        <v>423</v>
      </c>
      <c r="M1" s="274" t="s">
        <v>424</v>
      </c>
      <c r="N1" s="274" t="s">
        <v>425</v>
      </c>
      <c r="O1" s="274" t="s">
        <v>426</v>
      </c>
      <c r="P1" s="274" t="s">
        <v>427</v>
      </c>
    </row>
    <row r="2" spans="1:18" s="213" customFormat="1" ht="12" x14ac:dyDescent="0.15">
      <c r="A2" s="198" t="s">
        <v>446</v>
      </c>
      <c r="B2" s="199" t="s">
        <v>447</v>
      </c>
      <c r="C2" s="200" t="s">
        <v>428</v>
      </c>
      <c r="D2" s="199" t="s">
        <v>448</v>
      </c>
      <c r="E2" s="199" t="s">
        <v>435</v>
      </c>
      <c r="F2" s="199" t="s">
        <v>449</v>
      </c>
      <c r="G2" s="265" t="s">
        <v>450</v>
      </c>
      <c r="H2" s="265" t="s">
        <v>451</v>
      </c>
      <c r="I2" s="275" t="s">
        <v>452</v>
      </c>
      <c r="J2" s="199" t="s">
        <v>432</v>
      </c>
      <c r="K2" s="275" t="s">
        <v>452</v>
      </c>
      <c r="L2" s="201">
        <v>421908868248</v>
      </c>
      <c r="M2" s="199" t="s">
        <v>453</v>
      </c>
      <c r="N2" s="199"/>
      <c r="O2" s="199"/>
      <c r="P2" s="199"/>
      <c r="R2" s="276" t="str">
        <f t="shared" ref="R2:R41" si="0">A2</f>
        <v>30787009</v>
      </c>
    </row>
    <row r="3" spans="1:18" s="213" customFormat="1" ht="12" x14ac:dyDescent="0.15">
      <c r="A3" s="198" t="s">
        <v>454</v>
      </c>
      <c r="B3" s="199" t="s">
        <v>455</v>
      </c>
      <c r="C3" s="200" t="s">
        <v>428</v>
      </c>
      <c r="D3" s="199" t="s">
        <v>456</v>
      </c>
      <c r="E3" s="199" t="s">
        <v>457</v>
      </c>
      <c r="F3" s="199" t="s">
        <v>458</v>
      </c>
      <c r="G3" s="265" t="s">
        <v>459</v>
      </c>
      <c r="H3" s="265" t="s">
        <v>460</v>
      </c>
      <c r="I3" s="275" t="s">
        <v>461</v>
      </c>
      <c r="J3" s="199" t="s">
        <v>462</v>
      </c>
      <c r="K3" s="275" t="s">
        <v>463</v>
      </c>
      <c r="L3" s="201">
        <v>421919188236</v>
      </c>
      <c r="M3" s="199" t="s">
        <v>464</v>
      </c>
      <c r="N3" s="199"/>
      <c r="O3" s="200"/>
      <c r="P3" s="199"/>
      <c r="R3" s="276" t="str">
        <f t="shared" si="0"/>
        <v>00631655</v>
      </c>
    </row>
    <row r="4" spans="1:18" s="213" customFormat="1" ht="12" x14ac:dyDescent="0.15">
      <c r="A4" s="198" t="s">
        <v>465</v>
      </c>
      <c r="B4" s="199" t="s">
        <v>466</v>
      </c>
      <c r="C4" s="200" t="s">
        <v>428</v>
      </c>
      <c r="D4" s="199" t="s">
        <v>467</v>
      </c>
      <c r="E4" s="199" t="s">
        <v>435</v>
      </c>
      <c r="F4" s="199" t="s">
        <v>468</v>
      </c>
      <c r="G4" s="265" t="s">
        <v>469</v>
      </c>
      <c r="H4" s="265" t="s">
        <v>470</v>
      </c>
      <c r="I4" s="275" t="s">
        <v>471</v>
      </c>
      <c r="J4" s="199" t="s">
        <v>432</v>
      </c>
      <c r="K4" s="275" t="s">
        <v>471</v>
      </c>
      <c r="L4" s="201">
        <v>421905948422</v>
      </c>
      <c r="M4" s="199" t="s">
        <v>472</v>
      </c>
      <c r="N4" s="199"/>
      <c r="O4" s="199"/>
      <c r="P4" s="199"/>
      <c r="R4" s="276" t="str">
        <f t="shared" si="0"/>
        <v>42019541</v>
      </c>
    </row>
    <row r="5" spans="1:18" s="213" customFormat="1" ht="12" x14ac:dyDescent="0.15">
      <c r="A5" s="198" t="s">
        <v>473</v>
      </c>
      <c r="B5" s="199" t="s">
        <v>474</v>
      </c>
      <c r="C5" s="200" t="s">
        <v>428</v>
      </c>
      <c r="D5" s="199" t="s">
        <v>475</v>
      </c>
      <c r="E5" s="199" t="s">
        <v>440</v>
      </c>
      <c r="F5" s="199" t="s">
        <v>441</v>
      </c>
      <c r="G5" s="265" t="s">
        <v>476</v>
      </c>
      <c r="H5" s="265" t="s">
        <v>477</v>
      </c>
      <c r="I5" s="275" t="s">
        <v>478</v>
      </c>
      <c r="J5" s="199" t="s">
        <v>432</v>
      </c>
      <c r="K5" s="275" t="s">
        <v>478</v>
      </c>
      <c r="L5" s="201">
        <v>421915184709</v>
      </c>
      <c r="M5" s="199" t="s">
        <v>479</v>
      </c>
      <c r="N5" s="199"/>
      <c r="O5" s="199"/>
      <c r="P5" s="199"/>
      <c r="R5" s="276" t="str">
        <f t="shared" si="0"/>
        <v>30810108</v>
      </c>
    </row>
    <row r="6" spans="1:18" s="213" customFormat="1" ht="12" x14ac:dyDescent="0.15">
      <c r="A6" s="198" t="s">
        <v>480</v>
      </c>
      <c r="B6" s="199" t="s">
        <v>481</v>
      </c>
      <c r="C6" s="200" t="s">
        <v>428</v>
      </c>
      <c r="D6" s="199" t="s">
        <v>482</v>
      </c>
      <c r="E6" s="199" t="s">
        <v>435</v>
      </c>
      <c r="F6" s="199" t="s">
        <v>483</v>
      </c>
      <c r="G6" s="265" t="s">
        <v>484</v>
      </c>
      <c r="H6" s="265" t="s">
        <v>485</v>
      </c>
      <c r="I6" s="275" t="s">
        <v>486</v>
      </c>
      <c r="J6" s="199" t="s">
        <v>432</v>
      </c>
      <c r="K6" s="275" t="s">
        <v>1401</v>
      </c>
      <c r="L6" s="201">
        <v>421908965156</v>
      </c>
      <c r="M6" s="199" t="s">
        <v>487</v>
      </c>
      <c r="N6" s="199"/>
      <c r="O6" s="199"/>
      <c r="P6" s="199"/>
      <c r="R6" s="276" t="str">
        <f t="shared" si="0"/>
        <v>30842069</v>
      </c>
    </row>
    <row r="7" spans="1:18" s="213" customFormat="1" ht="12" x14ac:dyDescent="0.15">
      <c r="A7" s="198" t="s">
        <v>488</v>
      </c>
      <c r="B7" s="199" t="s">
        <v>489</v>
      </c>
      <c r="C7" s="200" t="s">
        <v>428</v>
      </c>
      <c r="D7" s="199" t="s">
        <v>1391</v>
      </c>
      <c r="E7" s="199" t="s">
        <v>1392</v>
      </c>
      <c r="F7" s="199" t="s">
        <v>1393</v>
      </c>
      <c r="G7" s="265" t="s">
        <v>490</v>
      </c>
      <c r="H7" s="265" t="s">
        <v>491</v>
      </c>
      <c r="I7" s="275" t="s">
        <v>492</v>
      </c>
      <c r="J7" s="199" t="s">
        <v>430</v>
      </c>
      <c r="K7" s="275" t="s">
        <v>493</v>
      </c>
      <c r="L7" s="201">
        <v>421905998953</v>
      </c>
      <c r="M7" s="199" t="s">
        <v>494</v>
      </c>
      <c r="N7" s="199"/>
      <c r="O7" s="199"/>
      <c r="P7" s="199"/>
      <c r="R7" s="276" t="str">
        <f t="shared" si="0"/>
        <v>31749852</v>
      </c>
    </row>
    <row r="8" spans="1:18" s="213" customFormat="1" ht="12" x14ac:dyDescent="0.15">
      <c r="A8" s="198" t="s">
        <v>495</v>
      </c>
      <c r="B8" s="199" t="s">
        <v>496</v>
      </c>
      <c r="C8" s="200" t="s">
        <v>428</v>
      </c>
      <c r="D8" s="199" t="s">
        <v>482</v>
      </c>
      <c r="E8" s="199" t="s">
        <v>435</v>
      </c>
      <c r="F8" s="199" t="s">
        <v>483</v>
      </c>
      <c r="G8" s="265" t="s">
        <v>497</v>
      </c>
      <c r="H8" s="265" t="s">
        <v>498</v>
      </c>
      <c r="I8" s="275" t="s">
        <v>499</v>
      </c>
      <c r="J8" s="199" t="s">
        <v>432</v>
      </c>
      <c r="K8" s="275" t="s">
        <v>1402</v>
      </c>
      <c r="L8" s="201" t="s">
        <v>1403</v>
      </c>
      <c r="M8" s="199" t="s">
        <v>500</v>
      </c>
      <c r="N8" s="199"/>
      <c r="O8" s="200"/>
      <c r="P8" s="199"/>
      <c r="R8" s="276" t="str">
        <f t="shared" si="0"/>
        <v>30844711</v>
      </c>
    </row>
    <row r="9" spans="1:18" s="213" customFormat="1" ht="12" x14ac:dyDescent="0.15">
      <c r="A9" s="198" t="s">
        <v>501</v>
      </c>
      <c r="B9" s="199" t="s">
        <v>502</v>
      </c>
      <c r="C9" s="200" t="s">
        <v>428</v>
      </c>
      <c r="D9" s="199" t="s">
        <v>503</v>
      </c>
      <c r="E9" s="199" t="s">
        <v>442</v>
      </c>
      <c r="F9" s="199" t="s">
        <v>504</v>
      </c>
      <c r="G9" s="265" t="s">
        <v>505</v>
      </c>
      <c r="H9" s="265" t="s">
        <v>506</v>
      </c>
      <c r="I9" s="275" t="s">
        <v>507</v>
      </c>
      <c r="J9" s="199" t="s">
        <v>432</v>
      </c>
      <c r="K9" s="275" t="s">
        <v>507</v>
      </c>
      <c r="L9" s="201">
        <v>421911361044</v>
      </c>
      <c r="M9" s="199" t="s">
        <v>508</v>
      </c>
      <c r="N9" s="199"/>
      <c r="O9" s="200"/>
      <c r="P9" s="199"/>
      <c r="R9" s="276" t="str">
        <f t="shared" si="0"/>
        <v>31940668</v>
      </c>
    </row>
    <row r="10" spans="1:18" s="213" customFormat="1" ht="12" x14ac:dyDescent="0.15">
      <c r="A10" s="198" t="s">
        <v>509</v>
      </c>
      <c r="B10" s="199" t="s">
        <v>510</v>
      </c>
      <c r="C10" s="200" t="s">
        <v>428</v>
      </c>
      <c r="D10" s="199" t="s">
        <v>511</v>
      </c>
      <c r="E10" s="199" t="s">
        <v>512</v>
      </c>
      <c r="F10" s="199" t="s">
        <v>513</v>
      </c>
      <c r="G10" s="265" t="s">
        <v>514</v>
      </c>
      <c r="H10" s="265" t="s">
        <v>515</v>
      </c>
      <c r="I10" s="275" t="s">
        <v>516</v>
      </c>
      <c r="J10" s="199" t="s">
        <v>432</v>
      </c>
      <c r="K10" s="275" t="s">
        <v>517</v>
      </c>
      <c r="L10" s="201">
        <v>421903403105</v>
      </c>
      <c r="M10" s="199" t="s">
        <v>518</v>
      </c>
      <c r="N10" s="199"/>
      <c r="O10" s="200"/>
      <c r="P10" s="199"/>
      <c r="R10" s="276" t="str">
        <f t="shared" si="0"/>
        <v>31824021</v>
      </c>
    </row>
    <row r="11" spans="1:18" ht="12" x14ac:dyDescent="0.15">
      <c r="A11" s="198" t="s">
        <v>520</v>
      </c>
      <c r="B11" s="199" t="s">
        <v>521</v>
      </c>
      <c r="C11" s="200" t="s">
        <v>428</v>
      </c>
      <c r="D11" s="199" t="s">
        <v>522</v>
      </c>
      <c r="E11" s="199" t="s">
        <v>523</v>
      </c>
      <c r="F11" s="199" t="s">
        <v>524</v>
      </c>
      <c r="G11" s="265" t="s">
        <v>525</v>
      </c>
      <c r="H11" s="265" t="s">
        <v>526</v>
      </c>
      <c r="I11" s="275" t="s">
        <v>1404</v>
      </c>
      <c r="J11" s="199" t="s">
        <v>432</v>
      </c>
      <c r="K11" s="275" t="s">
        <v>527</v>
      </c>
      <c r="L11" s="201">
        <v>421905162424</v>
      </c>
      <c r="M11" s="199" t="s">
        <v>528</v>
      </c>
      <c r="N11" s="199"/>
      <c r="O11" s="200"/>
      <c r="P11" s="199"/>
      <c r="Q11" s="213"/>
      <c r="R11" s="276" t="str">
        <f t="shared" si="0"/>
        <v>30811686</v>
      </c>
    </row>
    <row r="12" spans="1:18" ht="12" x14ac:dyDescent="0.15">
      <c r="A12" s="198" t="s">
        <v>529</v>
      </c>
      <c r="B12" s="199" t="s">
        <v>530</v>
      </c>
      <c r="C12" s="200" t="s">
        <v>428</v>
      </c>
      <c r="D12" s="199" t="s">
        <v>1394</v>
      </c>
      <c r="E12" s="199" t="s">
        <v>440</v>
      </c>
      <c r="F12" s="199" t="s">
        <v>441</v>
      </c>
      <c r="G12" s="265" t="s">
        <v>531</v>
      </c>
      <c r="H12" s="265" t="s">
        <v>532</v>
      </c>
      <c r="I12" s="275" t="s">
        <v>533</v>
      </c>
      <c r="J12" s="199" t="s">
        <v>432</v>
      </c>
      <c r="K12" s="275" t="s">
        <v>1405</v>
      </c>
      <c r="L12" s="201" t="s">
        <v>1406</v>
      </c>
      <c r="M12" s="199" t="s">
        <v>534</v>
      </c>
      <c r="N12" s="199"/>
      <c r="O12" s="199"/>
      <c r="P12" s="199"/>
      <c r="Q12" s="213"/>
      <c r="R12" s="276" t="str">
        <f t="shared" si="0"/>
        <v>30814910</v>
      </c>
    </row>
    <row r="13" spans="1:18" ht="12" x14ac:dyDescent="0.15">
      <c r="A13" s="198" t="s">
        <v>1407</v>
      </c>
      <c r="B13" s="199" t="s">
        <v>1408</v>
      </c>
      <c r="C13" s="200" t="s">
        <v>428</v>
      </c>
      <c r="D13" s="199" t="s">
        <v>535</v>
      </c>
      <c r="E13" s="199" t="s">
        <v>437</v>
      </c>
      <c r="F13" s="199" t="s">
        <v>536</v>
      </c>
      <c r="G13" s="265" t="s">
        <v>1409</v>
      </c>
      <c r="H13" s="265" t="s">
        <v>1410</v>
      </c>
      <c r="I13" s="275" t="s">
        <v>1411</v>
      </c>
      <c r="J13" s="199" t="s">
        <v>432</v>
      </c>
      <c r="K13" s="275" t="s">
        <v>1412</v>
      </c>
      <c r="L13" s="201">
        <v>421907696186</v>
      </c>
      <c r="M13" s="199" t="s">
        <v>1413</v>
      </c>
      <c r="N13" s="199"/>
      <c r="O13" s="200"/>
      <c r="P13" s="199"/>
      <c r="Q13" s="213"/>
      <c r="R13" s="276" t="str">
        <f t="shared" si="0"/>
        <v>17316731</v>
      </c>
    </row>
    <row r="14" spans="1:18" ht="12" x14ac:dyDescent="0.15">
      <c r="A14" s="198" t="s">
        <v>1414</v>
      </c>
      <c r="B14" s="199" t="s">
        <v>1415</v>
      </c>
      <c r="C14" s="200" t="s">
        <v>428</v>
      </c>
      <c r="D14" s="199" t="s">
        <v>1416</v>
      </c>
      <c r="E14" s="199" t="s">
        <v>1417</v>
      </c>
      <c r="F14" s="199" t="s">
        <v>1418</v>
      </c>
      <c r="G14" s="265" t="s">
        <v>1419</v>
      </c>
      <c r="H14" s="265" t="s">
        <v>1420</v>
      </c>
      <c r="I14" s="275" t="s">
        <v>1421</v>
      </c>
      <c r="J14" s="199" t="s">
        <v>430</v>
      </c>
      <c r="K14" s="275" t="s">
        <v>1421</v>
      </c>
      <c r="L14" s="201">
        <v>421907253794</v>
      </c>
      <c r="M14" s="199" t="s">
        <v>1422</v>
      </c>
      <c r="N14" s="199"/>
      <c r="O14" s="200"/>
      <c r="P14" s="199"/>
      <c r="Q14" s="213"/>
      <c r="R14" s="276" t="str">
        <f t="shared" si="0"/>
        <v>30841798</v>
      </c>
    </row>
    <row r="15" spans="1:18" ht="12" x14ac:dyDescent="0.15">
      <c r="A15" s="198" t="s">
        <v>537</v>
      </c>
      <c r="B15" s="199" t="s">
        <v>538</v>
      </c>
      <c r="C15" s="200" t="s">
        <v>428</v>
      </c>
      <c r="D15" s="199" t="s">
        <v>482</v>
      </c>
      <c r="E15" s="199" t="s">
        <v>435</v>
      </c>
      <c r="F15" s="199" t="s">
        <v>536</v>
      </c>
      <c r="G15" s="265" t="s">
        <v>539</v>
      </c>
      <c r="H15" s="265" t="s">
        <v>540</v>
      </c>
      <c r="I15" s="275" t="s">
        <v>541</v>
      </c>
      <c r="J15" s="199" t="s">
        <v>432</v>
      </c>
      <c r="K15" s="275" t="s">
        <v>542</v>
      </c>
      <c r="L15" s="201">
        <v>421905294239</v>
      </c>
      <c r="M15" s="199" t="s">
        <v>543</v>
      </c>
      <c r="N15" s="200"/>
      <c r="O15" s="200"/>
      <c r="P15" s="200"/>
      <c r="Q15" s="213"/>
      <c r="R15" s="276" t="str">
        <f t="shared" si="0"/>
        <v>30844568</v>
      </c>
    </row>
    <row r="16" spans="1:18" ht="12" x14ac:dyDescent="0.15">
      <c r="A16" s="198" t="s">
        <v>544</v>
      </c>
      <c r="B16" s="199" t="s">
        <v>545</v>
      </c>
      <c r="C16" s="200" t="s">
        <v>428</v>
      </c>
      <c r="D16" s="199" t="s">
        <v>535</v>
      </c>
      <c r="E16" s="199" t="s">
        <v>435</v>
      </c>
      <c r="F16" s="199" t="s">
        <v>536</v>
      </c>
      <c r="G16" s="265" t="s">
        <v>546</v>
      </c>
      <c r="H16" s="265" t="s">
        <v>547</v>
      </c>
      <c r="I16" s="275" t="s">
        <v>548</v>
      </c>
      <c r="J16" s="199" t="s">
        <v>432</v>
      </c>
      <c r="K16" s="275" t="s">
        <v>549</v>
      </c>
      <c r="L16" s="201">
        <v>421905504810</v>
      </c>
      <c r="M16" s="199" t="s">
        <v>550</v>
      </c>
      <c r="N16" s="199"/>
      <c r="O16" s="200"/>
      <c r="P16" s="199"/>
      <c r="Q16" s="213"/>
      <c r="R16" s="276" t="str">
        <f t="shared" si="0"/>
        <v>17315166</v>
      </c>
    </row>
    <row r="17" spans="1:18" ht="12" x14ac:dyDescent="0.15">
      <c r="A17" s="198" t="s">
        <v>551</v>
      </c>
      <c r="B17" s="199" t="s">
        <v>552</v>
      </c>
      <c r="C17" s="200" t="s">
        <v>428</v>
      </c>
      <c r="D17" s="199" t="s">
        <v>553</v>
      </c>
      <c r="E17" s="199" t="s">
        <v>435</v>
      </c>
      <c r="F17" s="199" t="s">
        <v>554</v>
      </c>
      <c r="G17" s="265" t="s">
        <v>555</v>
      </c>
      <c r="H17" s="265" t="s">
        <v>556</v>
      </c>
      <c r="I17" s="275" t="s">
        <v>557</v>
      </c>
      <c r="J17" s="199" t="s">
        <v>432</v>
      </c>
      <c r="K17" s="275" t="s">
        <v>558</v>
      </c>
      <c r="L17" s="201">
        <v>421949246786</v>
      </c>
      <c r="M17" s="199" t="s">
        <v>559</v>
      </c>
      <c r="N17" s="199"/>
      <c r="O17" s="199" t="s">
        <v>1423</v>
      </c>
      <c r="P17" s="199"/>
      <c r="Q17" s="213"/>
      <c r="R17" s="276" t="str">
        <f t="shared" si="0"/>
        <v>31744621</v>
      </c>
    </row>
    <row r="18" spans="1:18" ht="12" x14ac:dyDescent="0.15">
      <c r="A18" s="198" t="s">
        <v>560</v>
      </c>
      <c r="B18" s="199" t="s">
        <v>561</v>
      </c>
      <c r="C18" s="200" t="s">
        <v>428</v>
      </c>
      <c r="D18" s="199" t="s">
        <v>562</v>
      </c>
      <c r="E18" s="199" t="s">
        <v>435</v>
      </c>
      <c r="F18" s="199" t="s">
        <v>563</v>
      </c>
      <c r="G18" s="265" t="s">
        <v>564</v>
      </c>
      <c r="H18" s="265" t="s">
        <v>565</v>
      </c>
      <c r="I18" s="275" t="s">
        <v>566</v>
      </c>
      <c r="J18" s="199" t="s">
        <v>432</v>
      </c>
      <c r="K18" s="275" t="s">
        <v>566</v>
      </c>
      <c r="L18" s="201">
        <v>421903421644</v>
      </c>
      <c r="M18" s="199" t="s">
        <v>567</v>
      </c>
      <c r="N18" s="199"/>
      <c r="O18" s="199"/>
      <c r="P18" s="199"/>
      <c r="Q18" s="213"/>
      <c r="R18" s="276" t="str">
        <f t="shared" si="0"/>
        <v>36064742</v>
      </c>
    </row>
    <row r="19" spans="1:18" ht="12" x14ac:dyDescent="0.15">
      <c r="A19" s="198" t="s">
        <v>568</v>
      </c>
      <c r="B19" s="199" t="s">
        <v>569</v>
      </c>
      <c r="C19" s="200" t="s">
        <v>428</v>
      </c>
      <c r="D19" s="199" t="s">
        <v>570</v>
      </c>
      <c r="E19" s="199" t="s">
        <v>435</v>
      </c>
      <c r="F19" s="199" t="s">
        <v>571</v>
      </c>
      <c r="G19" s="265" t="s">
        <v>572</v>
      </c>
      <c r="H19" s="265" t="s">
        <v>573</v>
      </c>
      <c r="I19" s="275" t="s">
        <v>574</v>
      </c>
      <c r="J19" s="199" t="s">
        <v>575</v>
      </c>
      <c r="K19" s="275" t="s">
        <v>576</v>
      </c>
      <c r="L19" s="201">
        <v>421903446366</v>
      </c>
      <c r="M19" s="199" t="s">
        <v>577</v>
      </c>
      <c r="N19" s="199"/>
      <c r="O19" s="199"/>
      <c r="P19" s="199" t="s">
        <v>1424</v>
      </c>
      <c r="Q19" s="213"/>
      <c r="R19" s="276" t="str">
        <f t="shared" si="0"/>
        <v>50284363</v>
      </c>
    </row>
    <row r="20" spans="1:18" ht="12" x14ac:dyDescent="0.15">
      <c r="A20" s="198" t="s">
        <v>578</v>
      </c>
      <c r="B20" s="199" t="s">
        <v>579</v>
      </c>
      <c r="C20" s="200" t="s">
        <v>428</v>
      </c>
      <c r="D20" s="199" t="s">
        <v>482</v>
      </c>
      <c r="E20" s="199" t="s">
        <v>435</v>
      </c>
      <c r="F20" s="199" t="s">
        <v>536</v>
      </c>
      <c r="G20" s="265" t="s">
        <v>580</v>
      </c>
      <c r="H20" s="265" t="s">
        <v>581</v>
      </c>
      <c r="I20" s="275" t="s">
        <v>1395</v>
      </c>
      <c r="J20" s="199" t="s">
        <v>860</v>
      </c>
      <c r="K20" s="275" t="s">
        <v>582</v>
      </c>
      <c r="L20" s="201">
        <v>421915177492</v>
      </c>
      <c r="M20" s="199" t="s">
        <v>583</v>
      </c>
      <c r="N20" s="199"/>
      <c r="O20" s="200"/>
      <c r="P20" s="200"/>
      <c r="Q20" s="213"/>
      <c r="R20" s="276" t="str">
        <f t="shared" si="0"/>
        <v>00688321</v>
      </c>
    </row>
    <row r="21" spans="1:18" ht="12" x14ac:dyDescent="0.15">
      <c r="A21" s="198" t="s">
        <v>584</v>
      </c>
      <c r="B21" s="199" t="s">
        <v>585</v>
      </c>
      <c r="C21" s="200" t="s">
        <v>428</v>
      </c>
      <c r="D21" s="199" t="s">
        <v>586</v>
      </c>
      <c r="E21" s="199" t="s">
        <v>433</v>
      </c>
      <c r="F21" s="199" t="s">
        <v>434</v>
      </c>
      <c r="G21" s="265" t="s">
        <v>587</v>
      </c>
      <c r="H21" s="265" t="s">
        <v>1425</v>
      </c>
      <c r="I21" s="275" t="s">
        <v>588</v>
      </c>
      <c r="J21" s="199" t="s">
        <v>519</v>
      </c>
      <c r="K21" s="275" t="s">
        <v>588</v>
      </c>
      <c r="L21" s="201">
        <v>421905380634</v>
      </c>
      <c r="M21" s="199" t="s">
        <v>589</v>
      </c>
      <c r="N21" s="199"/>
      <c r="O21" s="199"/>
      <c r="P21" s="199" t="s">
        <v>1426</v>
      </c>
      <c r="Q21" s="213"/>
      <c r="R21" s="276" t="str">
        <f t="shared" si="0"/>
        <v>54041368</v>
      </c>
    </row>
    <row r="22" spans="1:18" ht="12" x14ac:dyDescent="0.15">
      <c r="A22" s="198" t="s">
        <v>590</v>
      </c>
      <c r="B22" s="199" t="s">
        <v>591</v>
      </c>
      <c r="C22" s="200" t="s">
        <v>428</v>
      </c>
      <c r="D22" s="199" t="s">
        <v>482</v>
      </c>
      <c r="E22" s="199" t="s">
        <v>435</v>
      </c>
      <c r="F22" s="199" t="s">
        <v>536</v>
      </c>
      <c r="G22" s="265" t="s">
        <v>592</v>
      </c>
      <c r="H22" s="265" t="s">
        <v>593</v>
      </c>
      <c r="I22" s="275" t="s">
        <v>594</v>
      </c>
      <c r="J22" s="199" t="s">
        <v>430</v>
      </c>
      <c r="K22" s="275" t="s">
        <v>595</v>
      </c>
      <c r="L22" s="201">
        <v>421907100191</v>
      </c>
      <c r="M22" s="199" t="s">
        <v>596</v>
      </c>
      <c r="N22" s="199"/>
      <c r="O22" s="200"/>
      <c r="P22" s="199"/>
      <c r="Q22" s="213"/>
      <c r="R22" s="276" t="str">
        <f t="shared" si="0"/>
        <v>31787801</v>
      </c>
    </row>
    <row r="23" spans="1:18" ht="12" x14ac:dyDescent="0.15">
      <c r="A23" s="198" t="s">
        <v>597</v>
      </c>
      <c r="B23" s="199" t="s">
        <v>598</v>
      </c>
      <c r="C23" s="200" t="s">
        <v>428</v>
      </c>
      <c r="D23" s="199" t="s">
        <v>482</v>
      </c>
      <c r="E23" s="199" t="s">
        <v>435</v>
      </c>
      <c r="F23" s="199" t="s">
        <v>536</v>
      </c>
      <c r="G23" s="265" t="s">
        <v>599</v>
      </c>
      <c r="H23" s="265" t="s">
        <v>600</v>
      </c>
      <c r="I23" s="275" t="s">
        <v>601</v>
      </c>
      <c r="J23" s="199" t="s">
        <v>432</v>
      </c>
      <c r="K23" s="275" t="s">
        <v>602</v>
      </c>
      <c r="L23" s="201">
        <v>421905659739</v>
      </c>
      <c r="M23" s="199" t="s">
        <v>603</v>
      </c>
      <c r="N23" s="200"/>
      <c r="O23" s="200"/>
      <c r="P23" s="200"/>
      <c r="Q23" s="213"/>
      <c r="R23" s="276" t="str">
        <f t="shared" si="0"/>
        <v>50434101</v>
      </c>
    </row>
    <row r="24" spans="1:18" ht="12" x14ac:dyDescent="0.15">
      <c r="A24" s="198" t="s">
        <v>604</v>
      </c>
      <c r="B24" s="199" t="s">
        <v>605</v>
      </c>
      <c r="C24" s="200" t="s">
        <v>428</v>
      </c>
      <c r="D24" s="199" t="s">
        <v>606</v>
      </c>
      <c r="E24" s="199" t="s">
        <v>435</v>
      </c>
      <c r="F24" s="199" t="s">
        <v>607</v>
      </c>
      <c r="G24" s="265" t="s">
        <v>608</v>
      </c>
      <c r="H24" s="265" t="s">
        <v>609</v>
      </c>
      <c r="I24" s="275" t="s">
        <v>610</v>
      </c>
      <c r="J24" s="199" t="s">
        <v>432</v>
      </c>
      <c r="K24" s="275" t="s">
        <v>610</v>
      </c>
      <c r="L24" s="201">
        <v>421905620961</v>
      </c>
      <c r="M24" s="199" t="s">
        <v>611</v>
      </c>
      <c r="N24" s="199"/>
      <c r="O24" s="199"/>
      <c r="P24" s="199"/>
      <c r="Q24" s="213"/>
      <c r="R24" s="276" t="str">
        <f t="shared" si="0"/>
        <v>30853427</v>
      </c>
    </row>
    <row r="25" spans="1:18" ht="12" x14ac:dyDescent="0.15">
      <c r="A25" s="198" t="s">
        <v>612</v>
      </c>
      <c r="B25" s="199" t="s">
        <v>613</v>
      </c>
      <c r="C25" s="200" t="s">
        <v>428</v>
      </c>
      <c r="D25" s="199" t="s">
        <v>614</v>
      </c>
      <c r="E25" s="199" t="s">
        <v>615</v>
      </c>
      <c r="F25" s="199" t="s">
        <v>616</v>
      </c>
      <c r="G25" s="265" t="s">
        <v>617</v>
      </c>
      <c r="H25" s="265" t="s">
        <v>618</v>
      </c>
      <c r="I25" s="275" t="s">
        <v>619</v>
      </c>
      <c r="J25" s="199" t="s">
        <v>432</v>
      </c>
      <c r="K25" s="275" t="s">
        <v>620</v>
      </c>
      <c r="L25" s="201">
        <v>421905601243</v>
      </c>
      <c r="M25" s="199" t="s">
        <v>621</v>
      </c>
      <c r="N25" s="199"/>
      <c r="O25" s="199"/>
      <c r="P25" s="199"/>
      <c r="Q25" s="213"/>
      <c r="R25" s="276" t="str">
        <f t="shared" si="0"/>
        <v>30813883</v>
      </c>
    </row>
    <row r="26" spans="1:18" ht="12" x14ac:dyDescent="0.15">
      <c r="A26" s="198" t="s">
        <v>622</v>
      </c>
      <c r="B26" s="199" t="s">
        <v>623</v>
      </c>
      <c r="C26" s="200" t="s">
        <v>428</v>
      </c>
      <c r="D26" s="199" t="s">
        <v>624</v>
      </c>
      <c r="E26" s="199" t="s">
        <v>435</v>
      </c>
      <c r="F26" s="199" t="s">
        <v>431</v>
      </c>
      <c r="G26" s="265" t="s">
        <v>625</v>
      </c>
      <c r="H26" s="265" t="s">
        <v>626</v>
      </c>
      <c r="I26" s="275" t="s">
        <v>627</v>
      </c>
      <c r="J26" s="199" t="s">
        <v>432</v>
      </c>
      <c r="K26" s="275" t="s">
        <v>627</v>
      </c>
      <c r="L26" s="201">
        <v>421903584555</v>
      </c>
      <c r="M26" s="199" t="s">
        <v>628</v>
      </c>
      <c r="N26" s="199"/>
      <c r="O26" s="199"/>
      <c r="P26" s="199"/>
      <c r="Q26" s="213"/>
      <c r="R26" s="276" t="str">
        <f t="shared" si="0"/>
        <v>34057587</v>
      </c>
    </row>
    <row r="27" spans="1:18" ht="12" x14ac:dyDescent="0.15">
      <c r="A27" s="198" t="s">
        <v>1427</v>
      </c>
      <c r="B27" s="199" t="s">
        <v>1428</v>
      </c>
      <c r="C27" s="200" t="s">
        <v>428</v>
      </c>
      <c r="D27" s="199" t="s">
        <v>482</v>
      </c>
      <c r="E27" s="199" t="s">
        <v>437</v>
      </c>
      <c r="F27" s="199" t="s">
        <v>536</v>
      </c>
      <c r="G27" s="265" t="s">
        <v>1429</v>
      </c>
      <c r="H27" s="265" t="s">
        <v>1430</v>
      </c>
      <c r="I27" s="275" t="s">
        <v>1431</v>
      </c>
      <c r="J27" s="199" t="s">
        <v>432</v>
      </c>
      <c r="K27" s="275" t="s">
        <v>1431</v>
      </c>
      <c r="L27" s="201">
        <v>421917800004</v>
      </c>
      <c r="M27" s="199" t="s">
        <v>1432</v>
      </c>
      <c r="N27" s="199"/>
      <c r="O27" s="200"/>
      <c r="P27" s="199"/>
      <c r="Q27" s="213"/>
      <c r="R27" s="276" t="str">
        <f t="shared" si="0"/>
        <v>30806887</v>
      </c>
    </row>
    <row r="28" spans="1:18" ht="12" x14ac:dyDescent="0.15">
      <c r="A28" s="198" t="s">
        <v>629</v>
      </c>
      <c r="B28" s="199" t="s">
        <v>630</v>
      </c>
      <c r="C28" s="200" t="s">
        <v>428</v>
      </c>
      <c r="D28" s="199" t="s">
        <v>631</v>
      </c>
      <c r="E28" s="199" t="s">
        <v>435</v>
      </c>
      <c r="F28" s="199" t="s">
        <v>438</v>
      </c>
      <c r="G28" s="265" t="s">
        <v>632</v>
      </c>
      <c r="H28" s="265" t="s">
        <v>633</v>
      </c>
      <c r="I28" s="275" t="s">
        <v>634</v>
      </c>
      <c r="J28" s="199" t="s">
        <v>432</v>
      </c>
      <c r="K28" s="275" t="s">
        <v>634</v>
      </c>
      <c r="L28" s="201">
        <v>421905297832</v>
      </c>
      <c r="M28" s="199" t="s">
        <v>635</v>
      </c>
      <c r="N28" s="199"/>
      <c r="O28" s="199"/>
      <c r="P28" s="199"/>
      <c r="Q28" s="213"/>
      <c r="R28" s="276" t="str">
        <f t="shared" si="0"/>
        <v>36068764</v>
      </c>
    </row>
    <row r="29" spans="1:18" ht="12" x14ac:dyDescent="0.15">
      <c r="A29" s="198" t="s">
        <v>636</v>
      </c>
      <c r="B29" s="199" t="s">
        <v>637</v>
      </c>
      <c r="C29" s="200" t="s">
        <v>428</v>
      </c>
      <c r="D29" s="199" t="s">
        <v>638</v>
      </c>
      <c r="E29" s="199" t="s">
        <v>435</v>
      </c>
      <c r="F29" s="199" t="s">
        <v>639</v>
      </c>
      <c r="G29" s="265" t="s">
        <v>1396</v>
      </c>
      <c r="H29" s="265" t="s">
        <v>1397</v>
      </c>
      <c r="I29" s="275" t="s">
        <v>640</v>
      </c>
      <c r="J29" s="199" t="s">
        <v>432</v>
      </c>
      <c r="K29" s="275" t="s">
        <v>641</v>
      </c>
      <c r="L29" s="201">
        <v>421911977728</v>
      </c>
      <c r="M29" s="199" t="s">
        <v>642</v>
      </c>
      <c r="N29" s="199"/>
      <c r="O29" s="199"/>
      <c r="P29" s="199"/>
      <c r="Q29" s="213"/>
      <c r="R29" s="276" t="str">
        <f t="shared" si="0"/>
        <v>30851459</v>
      </c>
    </row>
    <row r="30" spans="1:18" ht="12" x14ac:dyDescent="0.15">
      <c r="A30" s="198" t="s">
        <v>643</v>
      </c>
      <c r="B30" s="199" t="s">
        <v>644</v>
      </c>
      <c r="C30" s="200" t="s">
        <v>428</v>
      </c>
      <c r="D30" s="199" t="s">
        <v>645</v>
      </c>
      <c r="E30" s="199" t="s">
        <v>646</v>
      </c>
      <c r="F30" s="199" t="s">
        <v>647</v>
      </c>
      <c r="G30" s="265" t="s">
        <v>648</v>
      </c>
      <c r="H30" s="265" t="s">
        <v>649</v>
      </c>
      <c r="I30" s="275" t="s">
        <v>650</v>
      </c>
      <c r="J30" s="199" t="s">
        <v>445</v>
      </c>
      <c r="K30" s="275" t="s">
        <v>650</v>
      </c>
      <c r="L30" s="201">
        <v>421915156717</v>
      </c>
      <c r="M30" s="199" t="s">
        <v>651</v>
      </c>
      <c r="N30" s="200"/>
      <c r="O30" s="200"/>
      <c r="P30" s="200"/>
      <c r="Q30" s="213"/>
      <c r="R30" s="276" t="str">
        <f t="shared" si="0"/>
        <v>37998919</v>
      </c>
    </row>
    <row r="31" spans="1:18" ht="12" x14ac:dyDescent="0.15">
      <c r="A31" s="178" t="s">
        <v>652</v>
      </c>
      <c r="B31" s="199" t="s">
        <v>653</v>
      </c>
      <c r="C31" s="279" t="s">
        <v>428</v>
      </c>
      <c r="D31" s="199" t="s">
        <v>482</v>
      </c>
      <c r="E31" s="199" t="s">
        <v>435</v>
      </c>
      <c r="F31" s="199" t="s">
        <v>536</v>
      </c>
      <c r="G31" s="265" t="s">
        <v>654</v>
      </c>
      <c r="H31" s="265" t="s">
        <v>655</v>
      </c>
      <c r="I31" s="275" t="s">
        <v>656</v>
      </c>
      <c r="J31" s="199" t="s">
        <v>432</v>
      </c>
      <c r="K31" s="275" t="s">
        <v>542</v>
      </c>
      <c r="L31" s="201">
        <v>421905294239</v>
      </c>
      <c r="M31" s="199" t="s">
        <v>657</v>
      </c>
      <c r="N31" s="279"/>
      <c r="O31" s="279"/>
      <c r="P31" s="279"/>
      <c r="Q31" s="213"/>
      <c r="R31" s="276" t="str">
        <f t="shared" si="0"/>
        <v>17316723</v>
      </c>
    </row>
    <row r="32" spans="1:18" ht="12" x14ac:dyDescent="0.15">
      <c r="A32" s="198" t="s">
        <v>658</v>
      </c>
      <c r="B32" s="199" t="s">
        <v>659</v>
      </c>
      <c r="C32" s="200" t="s">
        <v>428</v>
      </c>
      <c r="D32" s="199" t="s">
        <v>482</v>
      </c>
      <c r="E32" s="199" t="s">
        <v>435</v>
      </c>
      <c r="F32" s="199" t="s">
        <v>536</v>
      </c>
      <c r="G32" s="265" t="s">
        <v>660</v>
      </c>
      <c r="H32" s="265" t="s">
        <v>661</v>
      </c>
      <c r="I32" s="275" t="s">
        <v>662</v>
      </c>
      <c r="J32" s="199" t="s">
        <v>663</v>
      </c>
      <c r="K32" s="275" t="s">
        <v>662</v>
      </c>
      <c r="L32" s="201">
        <v>421908447934</v>
      </c>
      <c r="M32" s="199" t="s">
        <v>664</v>
      </c>
      <c r="N32" s="199"/>
      <c r="O32" s="199"/>
      <c r="P32" s="199"/>
      <c r="Q32" s="213"/>
      <c r="R32" s="276" t="str">
        <f t="shared" si="0"/>
        <v>30807018</v>
      </c>
    </row>
    <row r="33" spans="1:18" ht="12" x14ac:dyDescent="0.15">
      <c r="A33" s="198" t="s">
        <v>665</v>
      </c>
      <c r="B33" s="199" t="s">
        <v>666</v>
      </c>
      <c r="C33" s="200" t="s">
        <v>428</v>
      </c>
      <c r="D33" s="199" t="s">
        <v>482</v>
      </c>
      <c r="E33" s="199" t="s">
        <v>435</v>
      </c>
      <c r="F33" s="199" t="s">
        <v>536</v>
      </c>
      <c r="G33" s="265" t="s">
        <v>667</v>
      </c>
      <c r="H33" s="265" t="s">
        <v>668</v>
      </c>
      <c r="I33" s="275" t="s">
        <v>669</v>
      </c>
      <c r="J33" s="199" t="s">
        <v>432</v>
      </c>
      <c r="K33" s="275" t="s">
        <v>670</v>
      </c>
      <c r="L33" s="201">
        <v>421918234840</v>
      </c>
      <c r="M33" s="199" t="s">
        <v>671</v>
      </c>
      <c r="N33" s="199"/>
      <c r="O33" s="199"/>
      <c r="P33" s="199"/>
      <c r="Q33" s="213"/>
      <c r="R33" s="276" t="str">
        <f t="shared" si="0"/>
        <v>31745466</v>
      </c>
    </row>
    <row r="34" spans="1:18" ht="12" x14ac:dyDescent="0.15">
      <c r="A34" s="198" t="s">
        <v>672</v>
      </c>
      <c r="B34" s="199" t="s">
        <v>673</v>
      </c>
      <c r="C34" s="200" t="s">
        <v>428</v>
      </c>
      <c r="D34" s="199" t="s">
        <v>674</v>
      </c>
      <c r="E34" s="199" t="s">
        <v>435</v>
      </c>
      <c r="F34" s="199" t="s">
        <v>536</v>
      </c>
      <c r="G34" s="265" t="s">
        <v>675</v>
      </c>
      <c r="H34" s="265" t="s">
        <v>676</v>
      </c>
      <c r="I34" s="275" t="s">
        <v>677</v>
      </c>
      <c r="J34" s="199" t="s">
        <v>432</v>
      </c>
      <c r="K34" s="275" t="s">
        <v>678</v>
      </c>
      <c r="L34" s="201">
        <v>421911427222</v>
      </c>
      <c r="M34" s="199" t="s">
        <v>679</v>
      </c>
      <c r="N34" s="199"/>
      <c r="O34" s="200"/>
      <c r="P34" s="199"/>
      <c r="Q34" s="213"/>
      <c r="R34" s="276" t="str">
        <f t="shared" si="0"/>
        <v>00688819</v>
      </c>
    </row>
    <row r="35" spans="1:18" ht="12" x14ac:dyDescent="0.15">
      <c r="A35" s="198" t="s">
        <v>680</v>
      </c>
      <c r="B35" s="199" t="s">
        <v>681</v>
      </c>
      <c r="C35" s="200" t="s">
        <v>428</v>
      </c>
      <c r="D35" s="199" t="s">
        <v>482</v>
      </c>
      <c r="E35" s="199" t="s">
        <v>435</v>
      </c>
      <c r="F35" s="199" t="s">
        <v>536</v>
      </c>
      <c r="G35" s="265" t="s">
        <v>682</v>
      </c>
      <c r="H35" s="265" t="s">
        <v>683</v>
      </c>
      <c r="I35" s="275" t="s">
        <v>684</v>
      </c>
      <c r="J35" s="199" t="s">
        <v>685</v>
      </c>
      <c r="K35" s="275" t="s">
        <v>686</v>
      </c>
      <c r="L35" s="201">
        <v>421905278836</v>
      </c>
      <c r="M35" s="199" t="s">
        <v>687</v>
      </c>
      <c r="N35" s="199"/>
      <c r="O35" s="200" t="s">
        <v>1433</v>
      </c>
      <c r="P35" s="199" t="s">
        <v>1434</v>
      </c>
      <c r="Q35" s="213"/>
      <c r="R35" s="276" t="str">
        <f t="shared" si="0"/>
        <v>36063835</v>
      </c>
    </row>
    <row r="36" spans="1:18" ht="12" x14ac:dyDescent="0.15">
      <c r="A36" s="198" t="s">
        <v>688</v>
      </c>
      <c r="B36" s="199" t="s">
        <v>689</v>
      </c>
      <c r="C36" s="200" t="s">
        <v>428</v>
      </c>
      <c r="D36" s="199" t="s">
        <v>482</v>
      </c>
      <c r="E36" s="199" t="s">
        <v>435</v>
      </c>
      <c r="F36" s="199" t="s">
        <v>536</v>
      </c>
      <c r="G36" s="265" t="s">
        <v>1486</v>
      </c>
      <c r="H36" s="265" t="s">
        <v>1435</v>
      </c>
      <c r="I36" s="275" t="s">
        <v>1436</v>
      </c>
      <c r="J36" s="199" t="s">
        <v>430</v>
      </c>
      <c r="K36" s="275" t="s">
        <v>1436</v>
      </c>
      <c r="L36" s="201">
        <v>421907194669</v>
      </c>
      <c r="M36" s="199" t="s">
        <v>690</v>
      </c>
      <c r="N36" s="199"/>
      <c r="O36" s="200"/>
      <c r="P36" s="199"/>
      <c r="Q36" s="213"/>
      <c r="R36" s="276" t="str">
        <f t="shared" si="0"/>
        <v>31753825</v>
      </c>
    </row>
    <row r="37" spans="1:18" ht="12" x14ac:dyDescent="0.15">
      <c r="A37" s="198" t="s">
        <v>691</v>
      </c>
      <c r="B37" s="199" t="s">
        <v>692</v>
      </c>
      <c r="C37" s="200" t="s">
        <v>428</v>
      </c>
      <c r="D37" s="199" t="s">
        <v>693</v>
      </c>
      <c r="E37" s="199" t="s">
        <v>694</v>
      </c>
      <c r="F37" s="199" t="s">
        <v>439</v>
      </c>
      <c r="G37" s="265" t="s">
        <v>695</v>
      </c>
      <c r="H37" s="265" t="s">
        <v>696</v>
      </c>
      <c r="I37" s="275" t="s">
        <v>697</v>
      </c>
      <c r="J37" s="199" t="s">
        <v>432</v>
      </c>
      <c r="K37" s="275" t="s">
        <v>697</v>
      </c>
      <c r="L37" s="201">
        <v>421903712927</v>
      </c>
      <c r="M37" s="199" t="s">
        <v>698</v>
      </c>
      <c r="N37" s="200"/>
      <c r="O37" s="200"/>
      <c r="P37" s="199"/>
      <c r="Q37" s="213"/>
      <c r="R37" s="276" t="str">
        <f t="shared" si="0"/>
        <v>36128147</v>
      </c>
    </row>
    <row r="38" spans="1:18" ht="12" x14ac:dyDescent="0.15">
      <c r="A38" s="198" t="s">
        <v>699</v>
      </c>
      <c r="B38" s="199" t="s">
        <v>700</v>
      </c>
      <c r="C38" s="200" t="s">
        <v>428</v>
      </c>
      <c r="D38" s="199" t="s">
        <v>701</v>
      </c>
      <c r="E38" s="199" t="s">
        <v>435</v>
      </c>
      <c r="F38" s="199" t="s">
        <v>571</v>
      </c>
      <c r="G38" s="265" t="s">
        <v>702</v>
      </c>
      <c r="H38" s="265" t="s">
        <v>703</v>
      </c>
      <c r="I38" s="275" t="s">
        <v>704</v>
      </c>
      <c r="J38" s="199" t="s">
        <v>432</v>
      </c>
      <c r="K38" s="275" t="s">
        <v>704</v>
      </c>
      <c r="L38" s="201">
        <v>421908672270</v>
      </c>
      <c r="M38" s="199" t="s">
        <v>705</v>
      </c>
      <c r="N38" s="199"/>
      <c r="O38" s="199"/>
      <c r="P38" s="199"/>
      <c r="Q38" s="213"/>
      <c r="R38" s="276" t="str">
        <f t="shared" si="0"/>
        <v>31770908</v>
      </c>
    </row>
    <row r="39" spans="1:18" ht="12" x14ac:dyDescent="0.15">
      <c r="A39" s="198" t="s">
        <v>706</v>
      </c>
      <c r="B39" s="199" t="s">
        <v>707</v>
      </c>
      <c r="C39" s="200" t="s">
        <v>428</v>
      </c>
      <c r="D39" s="199" t="s">
        <v>708</v>
      </c>
      <c r="E39" s="199" t="s">
        <v>435</v>
      </c>
      <c r="F39" s="199" t="s">
        <v>709</v>
      </c>
      <c r="G39" s="265" t="s">
        <v>710</v>
      </c>
      <c r="H39" s="265" t="s">
        <v>711</v>
      </c>
      <c r="I39" s="275" t="s">
        <v>712</v>
      </c>
      <c r="J39" s="199" t="s">
        <v>430</v>
      </c>
      <c r="K39" s="275" t="s">
        <v>713</v>
      </c>
      <c r="L39" s="201">
        <v>421918824449</v>
      </c>
      <c r="M39" s="199" t="s">
        <v>714</v>
      </c>
      <c r="N39" s="199"/>
      <c r="O39" s="199"/>
      <c r="P39" s="199"/>
      <c r="Q39" s="213"/>
      <c r="R39" s="276" t="str">
        <f t="shared" si="0"/>
        <v>37841866</v>
      </c>
    </row>
    <row r="40" spans="1:18" ht="12" x14ac:dyDescent="0.15">
      <c r="A40" s="198" t="s">
        <v>1437</v>
      </c>
      <c r="B40" s="199" t="s">
        <v>1438</v>
      </c>
      <c r="C40" s="200" t="s">
        <v>428</v>
      </c>
      <c r="D40" s="199" t="s">
        <v>1439</v>
      </c>
      <c r="E40" s="199" t="s">
        <v>1440</v>
      </c>
      <c r="F40" s="199" t="s">
        <v>1441</v>
      </c>
      <c r="G40" s="265" t="s">
        <v>1442</v>
      </c>
      <c r="H40" s="265" t="s">
        <v>1443</v>
      </c>
      <c r="I40" s="275" t="s">
        <v>1444</v>
      </c>
      <c r="J40" s="199" t="s">
        <v>430</v>
      </c>
      <c r="K40" s="275" t="s">
        <v>1444</v>
      </c>
      <c r="L40" s="201">
        <v>421903996977</v>
      </c>
      <c r="M40" s="199" t="s">
        <v>1445</v>
      </c>
      <c r="N40" s="280"/>
      <c r="O40" s="199"/>
      <c r="P40" s="199"/>
      <c r="Q40" s="213"/>
      <c r="R40" s="276" t="str">
        <f t="shared" si="0"/>
        <v>34009388</v>
      </c>
    </row>
    <row r="41" spans="1:18" ht="12" x14ac:dyDescent="0.15">
      <c r="A41" s="198" t="s">
        <v>715</v>
      </c>
      <c r="B41" s="199" t="s">
        <v>716</v>
      </c>
      <c r="C41" s="200" t="s">
        <v>428</v>
      </c>
      <c r="D41" s="199" t="s">
        <v>717</v>
      </c>
      <c r="E41" s="199" t="s">
        <v>435</v>
      </c>
      <c r="F41" s="199" t="s">
        <v>449</v>
      </c>
      <c r="G41" s="265" t="s">
        <v>718</v>
      </c>
      <c r="H41" s="265" t="s">
        <v>719</v>
      </c>
      <c r="I41" s="275" t="s">
        <v>720</v>
      </c>
      <c r="J41" s="199" t="s">
        <v>432</v>
      </c>
      <c r="K41" s="275" t="s">
        <v>721</v>
      </c>
      <c r="L41" s="201">
        <v>421907984638</v>
      </c>
      <c r="M41" s="199" t="s">
        <v>722</v>
      </c>
      <c r="N41" s="199"/>
      <c r="O41" s="199"/>
      <c r="P41" s="199"/>
      <c r="Q41" s="213"/>
      <c r="R41" s="276" t="str">
        <f t="shared" si="0"/>
        <v>00687308</v>
      </c>
    </row>
    <row r="42" spans="1:18" ht="12" x14ac:dyDescent="0.15">
      <c r="A42" s="198" t="s">
        <v>723</v>
      </c>
      <c r="B42" s="199" t="s">
        <v>724</v>
      </c>
      <c r="C42" s="200" t="s">
        <v>428</v>
      </c>
      <c r="D42" s="199" t="s">
        <v>482</v>
      </c>
      <c r="E42" s="199" t="s">
        <v>435</v>
      </c>
      <c r="F42" s="199" t="s">
        <v>536</v>
      </c>
      <c r="G42" s="265" t="s">
        <v>725</v>
      </c>
      <c r="H42" s="265" t="s">
        <v>726</v>
      </c>
      <c r="I42" s="275" t="s">
        <v>727</v>
      </c>
      <c r="J42" s="199" t="s">
        <v>430</v>
      </c>
      <c r="K42" s="275" t="s">
        <v>727</v>
      </c>
      <c r="L42" s="201">
        <v>421911597705</v>
      </c>
      <c r="M42" s="199" t="s">
        <v>728</v>
      </c>
      <c r="N42" s="199"/>
      <c r="O42" s="199" t="s">
        <v>1446</v>
      </c>
      <c r="P42" s="199"/>
      <c r="Q42" s="213"/>
      <c r="R42" s="276" t="str">
        <f t="shared" ref="R42:R67" si="1">A42</f>
        <v>00586455</v>
      </c>
    </row>
    <row r="43" spans="1:18" ht="12" x14ac:dyDescent="0.15">
      <c r="A43" s="198" t="s">
        <v>729</v>
      </c>
      <c r="B43" s="199" t="s">
        <v>730</v>
      </c>
      <c r="C43" s="200" t="s">
        <v>428</v>
      </c>
      <c r="D43" s="199" t="s">
        <v>731</v>
      </c>
      <c r="E43" s="199" t="s">
        <v>435</v>
      </c>
      <c r="F43" s="199" t="s">
        <v>444</v>
      </c>
      <c r="G43" s="265" t="s">
        <v>732</v>
      </c>
      <c r="H43" s="265" t="s">
        <v>733</v>
      </c>
      <c r="I43" s="275" t="s">
        <v>734</v>
      </c>
      <c r="J43" s="199" t="s">
        <v>430</v>
      </c>
      <c r="K43" s="275" t="s">
        <v>735</v>
      </c>
      <c r="L43" s="201">
        <v>421905504040</v>
      </c>
      <c r="M43" s="199" t="s">
        <v>736</v>
      </c>
      <c r="N43" s="199"/>
      <c r="O43" s="199"/>
      <c r="P43" s="311"/>
      <c r="Q43" s="213"/>
      <c r="R43" s="276" t="str">
        <f t="shared" si="1"/>
        <v>31805540</v>
      </c>
    </row>
    <row r="44" spans="1:18" ht="12" x14ac:dyDescent="0.15">
      <c r="A44" s="198" t="s">
        <v>737</v>
      </c>
      <c r="B44" s="199" t="s">
        <v>738</v>
      </c>
      <c r="C44" s="200" t="s">
        <v>428</v>
      </c>
      <c r="D44" s="199" t="s">
        <v>482</v>
      </c>
      <c r="E44" s="199" t="s">
        <v>435</v>
      </c>
      <c r="F44" s="199" t="s">
        <v>536</v>
      </c>
      <c r="G44" s="265" t="s">
        <v>739</v>
      </c>
      <c r="H44" s="265" t="s">
        <v>740</v>
      </c>
      <c r="I44" s="275" t="s">
        <v>741</v>
      </c>
      <c r="J44" s="199" t="s">
        <v>430</v>
      </c>
      <c r="K44" s="275" t="s">
        <v>741</v>
      </c>
      <c r="L44" s="201">
        <v>421903202270</v>
      </c>
      <c r="M44" s="199" t="s">
        <v>742</v>
      </c>
      <c r="N44" s="199"/>
      <c r="O44" s="199"/>
      <c r="P44" s="199"/>
      <c r="Q44" s="213"/>
      <c r="R44" s="276" t="str">
        <f t="shared" si="1"/>
        <v>30793009</v>
      </c>
    </row>
    <row r="45" spans="1:18" ht="12" x14ac:dyDescent="0.15">
      <c r="A45" s="198" t="s">
        <v>743</v>
      </c>
      <c r="B45" s="199" t="s">
        <v>744</v>
      </c>
      <c r="C45" s="200" t="s">
        <v>428</v>
      </c>
      <c r="D45" s="199" t="s">
        <v>745</v>
      </c>
      <c r="E45" s="199" t="s">
        <v>436</v>
      </c>
      <c r="F45" s="199" t="s">
        <v>746</v>
      </c>
      <c r="G45" s="265" t="s">
        <v>747</v>
      </c>
      <c r="H45" s="265" t="s">
        <v>748</v>
      </c>
      <c r="I45" s="275" t="s">
        <v>749</v>
      </c>
      <c r="J45" s="199" t="s">
        <v>432</v>
      </c>
      <c r="K45" s="275" t="s">
        <v>750</v>
      </c>
      <c r="L45" s="201">
        <v>421911928826</v>
      </c>
      <c r="M45" s="199" t="s">
        <v>751</v>
      </c>
      <c r="N45" s="199"/>
      <c r="O45" s="199"/>
      <c r="P45" s="199"/>
      <c r="Q45" s="213"/>
      <c r="R45" s="276" t="str">
        <f t="shared" si="1"/>
        <v>00677604</v>
      </c>
    </row>
    <row r="46" spans="1:18" ht="12" x14ac:dyDescent="0.15">
      <c r="A46" s="198" t="s">
        <v>752</v>
      </c>
      <c r="B46" s="199" t="s">
        <v>753</v>
      </c>
      <c r="C46" s="200" t="s">
        <v>428</v>
      </c>
      <c r="D46" s="199" t="s">
        <v>482</v>
      </c>
      <c r="E46" s="199" t="s">
        <v>437</v>
      </c>
      <c r="F46" s="199" t="s">
        <v>536</v>
      </c>
      <c r="G46" s="265" t="s">
        <v>754</v>
      </c>
      <c r="H46" s="265" t="s">
        <v>755</v>
      </c>
      <c r="I46" s="275" t="s">
        <v>756</v>
      </c>
      <c r="J46" s="199" t="s">
        <v>432</v>
      </c>
      <c r="K46" s="275" t="s">
        <v>757</v>
      </c>
      <c r="L46" s="201" t="s">
        <v>758</v>
      </c>
      <c r="M46" s="199" t="s">
        <v>759</v>
      </c>
      <c r="N46" s="199"/>
      <c r="O46" s="199"/>
      <c r="P46" s="199"/>
      <c r="Q46" s="213"/>
      <c r="R46" s="276" t="str">
        <f t="shared" si="1"/>
        <v>30811082</v>
      </c>
    </row>
    <row r="47" spans="1:18" ht="12" x14ac:dyDescent="0.15">
      <c r="A47" s="198" t="s">
        <v>1447</v>
      </c>
      <c r="B47" s="199" t="s">
        <v>1448</v>
      </c>
      <c r="C47" s="200" t="s">
        <v>428</v>
      </c>
      <c r="D47" s="199" t="s">
        <v>1449</v>
      </c>
      <c r="E47" s="199" t="s">
        <v>1400</v>
      </c>
      <c r="F47" s="199" t="s">
        <v>431</v>
      </c>
      <c r="G47" s="265" t="s">
        <v>1450</v>
      </c>
      <c r="H47" s="265" t="s">
        <v>1451</v>
      </c>
      <c r="I47" s="275" t="s">
        <v>1452</v>
      </c>
      <c r="J47" s="199" t="s">
        <v>430</v>
      </c>
      <c r="K47" s="275" t="s">
        <v>1453</v>
      </c>
      <c r="L47" s="201" t="s">
        <v>1454</v>
      </c>
      <c r="M47" s="199" t="s">
        <v>1455</v>
      </c>
      <c r="N47" s="199"/>
      <c r="O47" s="199"/>
      <c r="P47" s="199"/>
      <c r="Q47" s="213"/>
      <c r="R47" s="276" t="str">
        <f t="shared" si="1"/>
        <v>31745661</v>
      </c>
    </row>
    <row r="48" spans="1:18" ht="12" x14ac:dyDescent="0.15">
      <c r="A48" s="198" t="s">
        <v>760</v>
      </c>
      <c r="B48" s="199" t="s">
        <v>761</v>
      </c>
      <c r="C48" s="200" t="s">
        <v>428</v>
      </c>
      <c r="D48" s="199" t="s">
        <v>1398</v>
      </c>
      <c r="E48" s="199" t="s">
        <v>443</v>
      </c>
      <c r="F48" s="199" t="s">
        <v>917</v>
      </c>
      <c r="G48" s="265" t="s">
        <v>762</v>
      </c>
      <c r="H48" s="265" t="s">
        <v>763</v>
      </c>
      <c r="I48" s="275" t="s">
        <v>764</v>
      </c>
      <c r="J48" s="199" t="s">
        <v>430</v>
      </c>
      <c r="K48" s="275" t="s">
        <v>765</v>
      </c>
      <c r="L48" s="201">
        <v>421903601379</v>
      </c>
      <c r="M48" s="199" t="s">
        <v>766</v>
      </c>
      <c r="N48" s="199"/>
      <c r="O48" s="199"/>
      <c r="P48" s="199"/>
      <c r="Q48" s="213"/>
      <c r="R48" s="276" t="str">
        <f t="shared" si="1"/>
        <v>30688060</v>
      </c>
    </row>
    <row r="49" spans="1:18" ht="12" x14ac:dyDescent="0.15">
      <c r="A49" s="198" t="s">
        <v>767</v>
      </c>
      <c r="B49" s="199" t="s">
        <v>768</v>
      </c>
      <c r="C49" s="200" t="s">
        <v>428</v>
      </c>
      <c r="D49" s="199" t="s">
        <v>769</v>
      </c>
      <c r="E49" s="199" t="s">
        <v>435</v>
      </c>
      <c r="F49" s="199" t="s">
        <v>770</v>
      </c>
      <c r="G49" s="265" t="s">
        <v>771</v>
      </c>
      <c r="H49" s="265" t="s">
        <v>772</v>
      </c>
      <c r="I49" s="275" t="s">
        <v>773</v>
      </c>
      <c r="J49" s="199" t="s">
        <v>430</v>
      </c>
      <c r="K49" s="275" t="s">
        <v>774</v>
      </c>
      <c r="L49" s="201">
        <v>421903370792</v>
      </c>
      <c r="M49" s="199" t="s">
        <v>775</v>
      </c>
      <c r="N49" s="199"/>
      <c r="O49" s="199"/>
      <c r="P49" s="199" t="s">
        <v>1456</v>
      </c>
      <c r="Q49" s="213"/>
      <c r="R49" s="276" t="str">
        <f t="shared" si="1"/>
        <v>30806836</v>
      </c>
    </row>
    <row r="50" spans="1:18" ht="12" x14ac:dyDescent="0.15">
      <c r="A50" s="198" t="s">
        <v>776</v>
      </c>
      <c r="B50" s="199" t="s">
        <v>777</v>
      </c>
      <c r="C50" s="200" t="s">
        <v>428</v>
      </c>
      <c r="D50" s="199" t="s">
        <v>778</v>
      </c>
      <c r="E50" s="199" t="s">
        <v>435</v>
      </c>
      <c r="F50" s="199" t="s">
        <v>779</v>
      </c>
      <c r="G50" s="265" t="s">
        <v>780</v>
      </c>
      <c r="H50" s="265" t="s">
        <v>781</v>
      </c>
      <c r="I50" s="275" t="s">
        <v>782</v>
      </c>
      <c r="J50" s="199" t="s">
        <v>432</v>
      </c>
      <c r="K50" s="275" t="s">
        <v>783</v>
      </c>
      <c r="L50" s="201">
        <v>421905795511</v>
      </c>
      <c r="M50" s="199" t="s">
        <v>784</v>
      </c>
      <c r="N50" s="199"/>
      <c r="O50" s="199"/>
      <c r="P50" s="199"/>
      <c r="Q50" s="213"/>
      <c r="R50" s="276" t="str">
        <f t="shared" si="1"/>
        <v>00603341</v>
      </c>
    </row>
    <row r="51" spans="1:18" ht="12" x14ac:dyDescent="0.15">
      <c r="A51" s="198" t="s">
        <v>785</v>
      </c>
      <c r="B51" s="199" t="s">
        <v>786</v>
      </c>
      <c r="C51" s="200" t="s">
        <v>428</v>
      </c>
      <c r="D51" s="199" t="s">
        <v>787</v>
      </c>
      <c r="E51" s="199" t="s">
        <v>788</v>
      </c>
      <c r="F51" s="199" t="s">
        <v>789</v>
      </c>
      <c r="G51" s="265" t="s">
        <v>790</v>
      </c>
      <c r="H51" s="265" t="s">
        <v>791</v>
      </c>
      <c r="I51" s="275" t="s">
        <v>792</v>
      </c>
      <c r="J51" s="199" t="s">
        <v>432</v>
      </c>
      <c r="K51" s="275" t="s">
        <v>793</v>
      </c>
      <c r="L51" s="201">
        <v>421903363993</v>
      </c>
      <c r="M51" s="199" t="s">
        <v>794</v>
      </c>
      <c r="N51" s="199"/>
      <c r="O51" s="199"/>
      <c r="P51" s="199"/>
      <c r="Q51" s="213"/>
      <c r="R51" s="276" t="str">
        <f t="shared" si="1"/>
        <v>17310571</v>
      </c>
    </row>
    <row r="52" spans="1:18" ht="12" x14ac:dyDescent="0.15">
      <c r="A52" s="198" t="s">
        <v>795</v>
      </c>
      <c r="B52" s="199" t="s">
        <v>796</v>
      </c>
      <c r="C52" s="200" t="s">
        <v>428</v>
      </c>
      <c r="D52" s="199" t="s">
        <v>797</v>
      </c>
      <c r="E52" s="199" t="s">
        <v>435</v>
      </c>
      <c r="F52" s="199" t="s">
        <v>536</v>
      </c>
      <c r="G52" s="265" t="s">
        <v>798</v>
      </c>
      <c r="H52" s="265" t="s">
        <v>799</v>
      </c>
      <c r="I52" s="275" t="s">
        <v>800</v>
      </c>
      <c r="J52" s="199" t="s">
        <v>432</v>
      </c>
      <c r="K52" s="275" t="s">
        <v>801</v>
      </c>
      <c r="L52" s="201">
        <v>421903740961</v>
      </c>
      <c r="M52" s="199" t="s">
        <v>802</v>
      </c>
      <c r="N52" s="199"/>
      <c r="O52" s="199"/>
      <c r="P52" s="199"/>
      <c r="Q52" s="213"/>
      <c r="R52" s="276" t="str">
        <f t="shared" si="1"/>
        <v>30806437</v>
      </c>
    </row>
    <row r="53" spans="1:18" ht="12" x14ac:dyDescent="0.15">
      <c r="A53" s="198" t="s">
        <v>803</v>
      </c>
      <c r="B53" s="199" t="s">
        <v>804</v>
      </c>
      <c r="C53" s="200" t="s">
        <v>428</v>
      </c>
      <c r="D53" s="199" t="s">
        <v>805</v>
      </c>
      <c r="E53" s="199" t="s">
        <v>435</v>
      </c>
      <c r="F53" s="199" t="s">
        <v>438</v>
      </c>
      <c r="G53" s="265" t="s">
        <v>806</v>
      </c>
      <c r="H53" s="265" t="s">
        <v>807</v>
      </c>
      <c r="I53" s="275" t="s">
        <v>808</v>
      </c>
      <c r="J53" s="199" t="s">
        <v>432</v>
      </c>
      <c r="K53" s="275" t="s">
        <v>809</v>
      </c>
      <c r="L53" s="201">
        <v>421903714918</v>
      </c>
      <c r="M53" s="199" t="s">
        <v>810</v>
      </c>
      <c r="N53" s="200"/>
      <c r="O53" s="200"/>
      <c r="P53" s="200"/>
      <c r="R53" s="276" t="str">
        <f t="shared" si="1"/>
        <v>30811384</v>
      </c>
    </row>
    <row r="54" spans="1:18" ht="12" x14ac:dyDescent="0.15">
      <c r="A54" s="198" t="s">
        <v>811</v>
      </c>
      <c r="B54" s="199" t="s">
        <v>812</v>
      </c>
      <c r="C54" s="200" t="s">
        <v>428</v>
      </c>
      <c r="D54" s="199" t="s">
        <v>813</v>
      </c>
      <c r="E54" s="199" t="s">
        <v>435</v>
      </c>
      <c r="F54" s="199" t="s">
        <v>814</v>
      </c>
      <c r="G54" s="265" t="s">
        <v>815</v>
      </c>
      <c r="H54" s="265" t="s">
        <v>816</v>
      </c>
      <c r="I54" s="275" t="s">
        <v>817</v>
      </c>
      <c r="J54" s="199" t="s">
        <v>430</v>
      </c>
      <c r="K54" s="275" t="s">
        <v>818</v>
      </c>
      <c r="L54" s="201">
        <v>421918882990</v>
      </c>
      <c r="M54" s="199" t="s">
        <v>819</v>
      </c>
      <c r="N54" s="199"/>
      <c r="O54" s="199"/>
      <c r="P54" s="199"/>
      <c r="R54" s="276" t="str">
        <f t="shared" si="1"/>
        <v>00688304</v>
      </c>
    </row>
    <row r="55" spans="1:18" ht="12" x14ac:dyDescent="0.15">
      <c r="A55" s="198" t="s">
        <v>820</v>
      </c>
      <c r="B55" s="199" t="s">
        <v>821</v>
      </c>
      <c r="C55" s="200" t="s">
        <v>428</v>
      </c>
      <c r="D55" s="199" t="s">
        <v>482</v>
      </c>
      <c r="E55" s="199" t="s">
        <v>435</v>
      </c>
      <c r="F55" s="199" t="s">
        <v>536</v>
      </c>
      <c r="G55" s="265" t="s">
        <v>822</v>
      </c>
      <c r="H55" s="265" t="s">
        <v>823</v>
      </c>
      <c r="I55" s="275" t="s">
        <v>824</v>
      </c>
      <c r="J55" s="199" t="s">
        <v>825</v>
      </c>
      <c r="K55" s="275" t="s">
        <v>824</v>
      </c>
      <c r="L55" s="201">
        <v>421917476268</v>
      </c>
      <c r="M55" s="199" t="s">
        <v>826</v>
      </c>
      <c r="N55" s="199"/>
      <c r="O55" s="199"/>
      <c r="P55" s="199"/>
      <c r="R55" s="276" t="str">
        <f t="shared" si="1"/>
        <v>31791981</v>
      </c>
    </row>
    <row r="56" spans="1:18" ht="12" x14ac:dyDescent="0.15">
      <c r="A56" s="198" t="s">
        <v>827</v>
      </c>
      <c r="B56" s="199" t="s">
        <v>828</v>
      </c>
      <c r="C56" s="200" t="s">
        <v>428</v>
      </c>
      <c r="D56" s="199" t="s">
        <v>829</v>
      </c>
      <c r="E56" s="199" t="s">
        <v>830</v>
      </c>
      <c r="F56" s="199" t="s">
        <v>831</v>
      </c>
      <c r="G56" s="265" t="s">
        <v>832</v>
      </c>
      <c r="H56" s="265" t="s">
        <v>833</v>
      </c>
      <c r="I56" s="275" t="s">
        <v>834</v>
      </c>
      <c r="J56" s="199" t="s">
        <v>825</v>
      </c>
      <c r="K56" s="275" t="s">
        <v>834</v>
      </c>
      <c r="L56" s="201">
        <v>421905193404</v>
      </c>
      <c r="M56" s="199" t="s">
        <v>835</v>
      </c>
      <c r="N56" s="199"/>
      <c r="O56" s="199"/>
      <c r="P56" s="199"/>
      <c r="R56" s="276" t="str">
        <f t="shared" si="1"/>
        <v>30811546</v>
      </c>
    </row>
    <row r="57" spans="1:18" ht="12" x14ac:dyDescent="0.15">
      <c r="A57" s="198" t="s">
        <v>836</v>
      </c>
      <c r="B57" s="199" t="s">
        <v>837</v>
      </c>
      <c r="C57" s="200" t="s">
        <v>428</v>
      </c>
      <c r="D57" s="199" t="s">
        <v>838</v>
      </c>
      <c r="E57" s="199" t="s">
        <v>429</v>
      </c>
      <c r="F57" s="199" t="s">
        <v>839</v>
      </c>
      <c r="G57" s="265" t="s">
        <v>840</v>
      </c>
      <c r="H57" s="265" t="s">
        <v>841</v>
      </c>
      <c r="I57" s="275" t="s">
        <v>842</v>
      </c>
      <c r="J57" s="199" t="s">
        <v>432</v>
      </c>
      <c r="K57" s="275" t="s">
        <v>843</v>
      </c>
      <c r="L57" s="201">
        <v>421902902970</v>
      </c>
      <c r="M57" s="199" t="s">
        <v>844</v>
      </c>
      <c r="N57" s="200"/>
      <c r="O57" s="200"/>
      <c r="P57" s="200"/>
      <c r="R57" s="276" t="str">
        <f t="shared" si="1"/>
        <v>35656743</v>
      </c>
    </row>
    <row r="58" spans="1:18" ht="12" x14ac:dyDescent="0.15">
      <c r="A58" s="198" t="s">
        <v>845</v>
      </c>
      <c r="B58" s="199" t="s">
        <v>846</v>
      </c>
      <c r="C58" s="200" t="s">
        <v>428</v>
      </c>
      <c r="D58" s="199" t="s">
        <v>847</v>
      </c>
      <c r="E58" s="199" t="s">
        <v>435</v>
      </c>
      <c r="F58" s="199" t="s">
        <v>848</v>
      </c>
      <c r="G58" s="265" t="s">
        <v>849</v>
      </c>
      <c r="H58" s="265" t="s">
        <v>850</v>
      </c>
      <c r="I58" s="275" t="s">
        <v>851</v>
      </c>
      <c r="J58" s="199" t="s">
        <v>430</v>
      </c>
      <c r="K58" s="275" t="s">
        <v>852</v>
      </c>
      <c r="L58" s="201">
        <v>421903262626</v>
      </c>
      <c r="M58" s="199" t="s">
        <v>853</v>
      </c>
      <c r="N58" s="199"/>
      <c r="O58" s="199"/>
      <c r="P58" s="199"/>
      <c r="R58" s="276" t="str">
        <f t="shared" si="1"/>
        <v>36067580</v>
      </c>
    </row>
    <row r="59" spans="1:18" ht="12" x14ac:dyDescent="0.15">
      <c r="A59" s="198" t="s">
        <v>854</v>
      </c>
      <c r="B59" s="199" t="s">
        <v>855</v>
      </c>
      <c r="C59" s="200" t="s">
        <v>428</v>
      </c>
      <c r="D59" s="199" t="s">
        <v>856</v>
      </c>
      <c r="E59" s="199" t="s">
        <v>435</v>
      </c>
      <c r="F59" s="199" t="s">
        <v>438</v>
      </c>
      <c r="G59" s="265" t="s">
        <v>857</v>
      </c>
      <c r="H59" s="265" t="s">
        <v>858</v>
      </c>
      <c r="I59" s="275" t="s">
        <v>859</v>
      </c>
      <c r="J59" s="199" t="s">
        <v>860</v>
      </c>
      <c r="K59" s="275" t="s">
        <v>861</v>
      </c>
      <c r="L59" s="201">
        <v>421902228191</v>
      </c>
      <c r="M59" s="199" t="s">
        <v>862</v>
      </c>
      <c r="N59" s="200"/>
      <c r="O59" s="200"/>
      <c r="P59" s="200"/>
      <c r="R59" s="276" t="str">
        <f t="shared" si="1"/>
        <v>00684112</v>
      </c>
    </row>
    <row r="60" spans="1:18" ht="12" x14ac:dyDescent="0.15">
      <c r="A60" s="198" t="s">
        <v>863</v>
      </c>
      <c r="B60" s="199" t="s">
        <v>864</v>
      </c>
      <c r="C60" s="200" t="s">
        <v>428</v>
      </c>
      <c r="D60" s="199" t="s">
        <v>482</v>
      </c>
      <c r="E60" s="199" t="s">
        <v>435</v>
      </c>
      <c r="F60" s="199" t="s">
        <v>536</v>
      </c>
      <c r="G60" s="265" t="s">
        <v>865</v>
      </c>
      <c r="H60" s="265" t="s">
        <v>866</v>
      </c>
      <c r="I60" s="275" t="s">
        <v>867</v>
      </c>
      <c r="J60" s="199" t="s">
        <v>432</v>
      </c>
      <c r="K60" s="275" t="s">
        <v>868</v>
      </c>
      <c r="L60" s="201">
        <v>421905305338</v>
      </c>
      <c r="M60" s="199" t="s">
        <v>869</v>
      </c>
      <c r="N60" s="199"/>
      <c r="O60" s="200"/>
      <c r="P60" s="199"/>
      <c r="R60" s="276" t="str">
        <f t="shared" si="1"/>
        <v>31806431</v>
      </c>
    </row>
    <row r="61" spans="1:18" ht="12" x14ac:dyDescent="0.15">
      <c r="A61" s="198" t="s">
        <v>870</v>
      </c>
      <c r="B61" s="199" t="s">
        <v>871</v>
      </c>
      <c r="C61" s="200" t="s">
        <v>428</v>
      </c>
      <c r="D61" s="199" t="s">
        <v>482</v>
      </c>
      <c r="E61" s="199" t="s">
        <v>435</v>
      </c>
      <c r="F61" s="199" t="s">
        <v>536</v>
      </c>
      <c r="G61" s="265" t="s">
        <v>872</v>
      </c>
      <c r="H61" s="265" t="s">
        <v>873</v>
      </c>
      <c r="I61" s="275" t="s">
        <v>874</v>
      </c>
      <c r="J61" s="199" t="s">
        <v>432</v>
      </c>
      <c r="K61" s="275" t="s">
        <v>875</v>
      </c>
      <c r="L61" s="201">
        <v>421908979442</v>
      </c>
      <c r="M61" s="199" t="s">
        <v>876</v>
      </c>
      <c r="N61" s="199"/>
      <c r="O61" s="278"/>
      <c r="P61" s="199"/>
      <c r="R61" s="276" t="str">
        <f t="shared" si="1"/>
        <v>31795421</v>
      </c>
    </row>
    <row r="62" spans="1:18" ht="12" x14ac:dyDescent="0.15">
      <c r="A62" s="178" t="s">
        <v>877</v>
      </c>
      <c r="B62" s="199" t="s">
        <v>878</v>
      </c>
      <c r="C62" s="200" t="s">
        <v>428</v>
      </c>
      <c r="D62" s="199" t="s">
        <v>482</v>
      </c>
      <c r="E62" s="199" t="s">
        <v>435</v>
      </c>
      <c r="F62" s="199" t="s">
        <v>536</v>
      </c>
      <c r="G62" s="265" t="s">
        <v>879</v>
      </c>
      <c r="H62" s="265" t="s">
        <v>880</v>
      </c>
      <c r="I62" s="275" t="s">
        <v>881</v>
      </c>
      <c r="J62" s="199" t="s">
        <v>432</v>
      </c>
      <c r="K62" s="275" t="s">
        <v>882</v>
      </c>
      <c r="L62" s="201">
        <v>421903708275</v>
      </c>
      <c r="M62" s="199" t="s">
        <v>883</v>
      </c>
      <c r="N62" s="279"/>
      <c r="O62" s="277"/>
      <c r="P62" s="279" t="s">
        <v>1457</v>
      </c>
      <c r="R62" s="276" t="str">
        <f t="shared" si="1"/>
        <v>30774772</v>
      </c>
    </row>
    <row r="63" spans="1:18" ht="12" x14ac:dyDescent="0.15">
      <c r="A63" s="178" t="s">
        <v>884</v>
      </c>
      <c r="B63" s="199" t="s">
        <v>885</v>
      </c>
      <c r="C63" s="200" t="s">
        <v>428</v>
      </c>
      <c r="D63" s="199" t="s">
        <v>482</v>
      </c>
      <c r="E63" s="199" t="s">
        <v>435</v>
      </c>
      <c r="F63" s="199" t="s">
        <v>536</v>
      </c>
      <c r="G63" s="265" t="s">
        <v>886</v>
      </c>
      <c r="H63" s="265" t="s">
        <v>887</v>
      </c>
      <c r="I63" s="275" t="s">
        <v>888</v>
      </c>
      <c r="J63" s="199" t="s">
        <v>432</v>
      </c>
      <c r="K63" s="275" t="s">
        <v>889</v>
      </c>
      <c r="L63" s="201">
        <v>421918529304</v>
      </c>
      <c r="M63" s="199" t="s">
        <v>890</v>
      </c>
      <c r="N63" s="279"/>
      <c r="O63" s="280"/>
      <c r="P63" s="279"/>
      <c r="R63" s="276" t="str">
        <f t="shared" si="1"/>
        <v>30793211</v>
      </c>
    </row>
    <row r="64" spans="1:18" ht="12" x14ac:dyDescent="0.15">
      <c r="A64" s="198" t="s">
        <v>891</v>
      </c>
      <c r="B64" s="199" t="s">
        <v>892</v>
      </c>
      <c r="C64" s="200" t="s">
        <v>428</v>
      </c>
      <c r="D64" s="199" t="s">
        <v>482</v>
      </c>
      <c r="E64" s="199" t="s">
        <v>435</v>
      </c>
      <c r="F64" s="199" t="s">
        <v>536</v>
      </c>
      <c r="G64" s="265" t="s">
        <v>893</v>
      </c>
      <c r="H64" s="265" t="s">
        <v>894</v>
      </c>
      <c r="I64" s="275" t="s">
        <v>1458</v>
      </c>
      <c r="J64" s="199" t="s">
        <v>895</v>
      </c>
      <c r="K64" s="275" t="s">
        <v>896</v>
      </c>
      <c r="L64" s="201">
        <v>421944318444</v>
      </c>
      <c r="M64" s="199" t="s">
        <v>897</v>
      </c>
      <c r="N64" s="199"/>
      <c r="O64" s="200"/>
      <c r="P64" s="199"/>
      <c r="R64" s="276" t="str">
        <f t="shared" si="1"/>
        <v>17308518</v>
      </c>
    </row>
    <row r="65" spans="1:18" ht="12" x14ac:dyDescent="0.15">
      <c r="A65" s="198" t="s">
        <v>898</v>
      </c>
      <c r="B65" s="199" t="s">
        <v>899</v>
      </c>
      <c r="C65" s="200" t="s">
        <v>428</v>
      </c>
      <c r="D65" s="199" t="s">
        <v>482</v>
      </c>
      <c r="E65" s="199" t="s">
        <v>435</v>
      </c>
      <c r="F65" s="199" t="s">
        <v>483</v>
      </c>
      <c r="G65" s="265" t="s">
        <v>900</v>
      </c>
      <c r="H65" s="265" t="s">
        <v>901</v>
      </c>
      <c r="I65" s="275" t="s">
        <v>902</v>
      </c>
      <c r="J65" s="199" t="s">
        <v>432</v>
      </c>
      <c r="K65" s="275" t="s">
        <v>903</v>
      </c>
      <c r="L65" s="201">
        <v>421903692095</v>
      </c>
      <c r="M65" s="199" t="s">
        <v>904</v>
      </c>
      <c r="N65" s="199"/>
      <c r="O65" s="199"/>
      <c r="P65" s="199"/>
      <c r="R65" s="276" t="str">
        <f t="shared" si="1"/>
        <v>30811571</v>
      </c>
    </row>
    <row r="66" spans="1:18" ht="12" x14ac:dyDescent="0.15">
      <c r="A66" s="198" t="s">
        <v>905</v>
      </c>
      <c r="B66" s="199" t="s">
        <v>906</v>
      </c>
      <c r="C66" s="200" t="s">
        <v>428</v>
      </c>
      <c r="D66" s="199" t="s">
        <v>482</v>
      </c>
      <c r="E66" s="199" t="s">
        <v>435</v>
      </c>
      <c r="F66" s="199" t="s">
        <v>536</v>
      </c>
      <c r="G66" s="265" t="s">
        <v>907</v>
      </c>
      <c r="H66" s="265" t="s">
        <v>1459</v>
      </c>
      <c r="I66" s="275" t="s">
        <v>908</v>
      </c>
      <c r="J66" s="199" t="s">
        <v>432</v>
      </c>
      <c r="K66" s="275" t="s">
        <v>1460</v>
      </c>
      <c r="L66" s="201">
        <v>421915499077</v>
      </c>
      <c r="M66" s="199" t="s">
        <v>909</v>
      </c>
      <c r="N66" s="199"/>
      <c r="O66" s="199"/>
      <c r="P66" s="199"/>
      <c r="R66" s="276" t="str">
        <f t="shared" si="1"/>
        <v>31119247</v>
      </c>
    </row>
    <row r="67" spans="1:18" ht="12" x14ac:dyDescent="0.15">
      <c r="A67" s="198" t="s">
        <v>910</v>
      </c>
      <c r="B67" s="199" t="s">
        <v>911</v>
      </c>
      <c r="C67" s="200" t="s">
        <v>428</v>
      </c>
      <c r="D67" s="199" t="s">
        <v>1461</v>
      </c>
      <c r="E67" s="199" t="s">
        <v>435</v>
      </c>
      <c r="F67" s="199" t="s">
        <v>536</v>
      </c>
      <c r="G67" s="265" t="s">
        <v>912</v>
      </c>
      <c r="H67" s="265" t="s">
        <v>913</v>
      </c>
      <c r="I67" s="275" t="s">
        <v>914</v>
      </c>
      <c r="J67" s="199" t="s">
        <v>663</v>
      </c>
      <c r="K67" s="275" t="s">
        <v>915</v>
      </c>
      <c r="L67" s="201">
        <v>421905234323</v>
      </c>
      <c r="M67" s="199" t="s">
        <v>916</v>
      </c>
      <c r="N67" s="199"/>
      <c r="O67" s="199"/>
      <c r="P67" s="199"/>
      <c r="R67" s="276" t="str">
        <f t="shared" si="1"/>
        <v>30845386</v>
      </c>
    </row>
    <row r="68" spans="1:18" ht="12" x14ac:dyDescent="0.15">
      <c r="A68" s="203" t="s">
        <v>918</v>
      </c>
      <c r="B68" s="199" t="s">
        <v>919</v>
      </c>
      <c r="C68" s="286" t="s">
        <v>428</v>
      </c>
      <c r="D68" s="199" t="s">
        <v>482</v>
      </c>
      <c r="E68" s="199" t="s">
        <v>435</v>
      </c>
      <c r="F68" s="199" t="s">
        <v>536</v>
      </c>
      <c r="G68" s="265" t="s">
        <v>920</v>
      </c>
      <c r="H68" s="265" t="s">
        <v>921</v>
      </c>
      <c r="I68" s="275" t="s">
        <v>922</v>
      </c>
      <c r="J68" s="199" t="s">
        <v>430</v>
      </c>
      <c r="K68" s="275" t="s">
        <v>923</v>
      </c>
      <c r="L68" s="201">
        <v>421905650170</v>
      </c>
      <c r="M68" s="199" t="s">
        <v>924</v>
      </c>
      <c r="N68" s="286"/>
      <c r="O68" s="286"/>
      <c r="P68" s="286"/>
      <c r="R68" s="276" t="str">
        <f t="shared" ref="R68:R90" si="2">A68</f>
        <v>30788714</v>
      </c>
    </row>
    <row r="69" spans="1:18" x14ac:dyDescent="0.15">
      <c r="A69" s="203" t="s">
        <v>925</v>
      </c>
      <c r="B69" s="286" t="s">
        <v>926</v>
      </c>
      <c r="C69" s="286" t="s">
        <v>428</v>
      </c>
      <c r="D69" s="286" t="s">
        <v>482</v>
      </c>
      <c r="E69" s="286" t="s">
        <v>435</v>
      </c>
      <c r="F69" s="286" t="s">
        <v>536</v>
      </c>
      <c r="G69" s="286" t="s">
        <v>927</v>
      </c>
      <c r="H69" s="286" t="s">
        <v>928</v>
      </c>
      <c r="I69" s="286" t="s">
        <v>929</v>
      </c>
      <c r="J69" s="286" t="s">
        <v>430</v>
      </c>
      <c r="K69" s="286" t="s">
        <v>930</v>
      </c>
      <c r="L69" s="287">
        <v>421903636503</v>
      </c>
      <c r="M69" s="286" t="s">
        <v>931</v>
      </c>
      <c r="N69" s="286"/>
      <c r="O69" s="286"/>
      <c r="P69" s="286"/>
      <c r="R69" s="276" t="str">
        <f t="shared" si="2"/>
        <v>30806518</v>
      </c>
    </row>
    <row r="70" spans="1:18" x14ac:dyDescent="0.15">
      <c r="A70" s="203" t="s">
        <v>932</v>
      </c>
      <c r="B70" s="286" t="s">
        <v>933</v>
      </c>
      <c r="C70" s="286" t="s">
        <v>428</v>
      </c>
      <c r="D70" s="286" t="s">
        <v>934</v>
      </c>
      <c r="E70" s="286" t="s">
        <v>435</v>
      </c>
      <c r="F70" s="286" t="s">
        <v>563</v>
      </c>
      <c r="G70" s="286" t="s">
        <v>935</v>
      </c>
      <c r="H70" s="286" t="s">
        <v>936</v>
      </c>
      <c r="I70" s="286" t="s">
        <v>937</v>
      </c>
      <c r="J70" s="286" t="s">
        <v>430</v>
      </c>
      <c r="K70" s="286" t="s">
        <v>938</v>
      </c>
      <c r="L70" s="287">
        <v>421917263316</v>
      </c>
      <c r="M70" s="286" t="s">
        <v>939</v>
      </c>
      <c r="N70" s="286"/>
      <c r="O70" s="286"/>
      <c r="P70" s="286"/>
      <c r="R70" s="276" t="str">
        <f t="shared" si="2"/>
        <v>31751075</v>
      </c>
    </row>
    <row r="71" spans="1:18" x14ac:dyDescent="0.15">
      <c r="A71" s="203" t="s">
        <v>940</v>
      </c>
      <c r="B71" s="286" t="s">
        <v>941</v>
      </c>
      <c r="C71" s="286" t="s">
        <v>428</v>
      </c>
      <c r="D71" s="286" t="s">
        <v>942</v>
      </c>
      <c r="E71" s="286" t="s">
        <v>943</v>
      </c>
      <c r="F71" s="286" t="s">
        <v>944</v>
      </c>
      <c r="G71" s="286" t="s">
        <v>945</v>
      </c>
      <c r="H71" s="286" t="s">
        <v>946</v>
      </c>
      <c r="I71" s="286" t="s">
        <v>947</v>
      </c>
      <c r="J71" s="286" t="s">
        <v>432</v>
      </c>
      <c r="K71" s="286" t="s">
        <v>947</v>
      </c>
      <c r="L71" s="287">
        <v>421905486716</v>
      </c>
      <c r="M71" s="286" t="s">
        <v>948</v>
      </c>
      <c r="N71" s="286"/>
      <c r="O71" s="286" t="s">
        <v>1462</v>
      </c>
      <c r="P71" s="286"/>
      <c r="R71" s="276" t="str">
        <f t="shared" si="2"/>
        <v>37818058</v>
      </c>
    </row>
    <row r="72" spans="1:18" x14ac:dyDescent="0.15">
      <c r="A72" s="203" t="s">
        <v>949</v>
      </c>
      <c r="B72" s="286" t="s">
        <v>950</v>
      </c>
      <c r="C72" s="286" t="s">
        <v>428</v>
      </c>
      <c r="D72" s="286" t="s">
        <v>951</v>
      </c>
      <c r="E72" s="286" t="s">
        <v>788</v>
      </c>
      <c r="F72" s="286" t="s">
        <v>952</v>
      </c>
      <c r="G72" s="286" t="s">
        <v>953</v>
      </c>
      <c r="H72" s="286" t="s">
        <v>954</v>
      </c>
      <c r="I72" s="286" t="s">
        <v>955</v>
      </c>
      <c r="J72" s="286" t="s">
        <v>432</v>
      </c>
      <c r="K72" s="286" t="s">
        <v>955</v>
      </c>
      <c r="L72" s="287">
        <v>421905235472</v>
      </c>
      <c r="M72" s="286" t="s">
        <v>956</v>
      </c>
      <c r="N72" s="286"/>
      <c r="O72" s="286"/>
      <c r="P72" s="286"/>
      <c r="R72" s="276" t="str">
        <f t="shared" si="2"/>
        <v>31871526</v>
      </c>
    </row>
    <row r="73" spans="1:18" x14ac:dyDescent="0.15">
      <c r="A73" s="203" t="s">
        <v>957</v>
      </c>
      <c r="B73" s="286" t="s">
        <v>958</v>
      </c>
      <c r="C73" s="286" t="s">
        <v>428</v>
      </c>
      <c r="D73" s="286" t="s">
        <v>959</v>
      </c>
      <c r="E73" s="286" t="s">
        <v>960</v>
      </c>
      <c r="F73" s="286" t="s">
        <v>961</v>
      </c>
      <c r="G73" s="286" t="s">
        <v>962</v>
      </c>
      <c r="H73" s="286" t="s">
        <v>963</v>
      </c>
      <c r="I73" s="286" t="s">
        <v>964</v>
      </c>
      <c r="J73" s="286" t="s">
        <v>430</v>
      </c>
      <c r="K73" s="286" t="s">
        <v>964</v>
      </c>
      <c r="L73" s="287">
        <v>421905970041</v>
      </c>
      <c r="M73" s="286" t="s">
        <v>965</v>
      </c>
      <c r="N73" s="286"/>
      <c r="O73" s="286"/>
      <c r="P73" s="286"/>
      <c r="R73" s="276" t="str">
        <f t="shared" si="2"/>
        <v>31989373</v>
      </c>
    </row>
    <row r="74" spans="1:18" x14ac:dyDescent="0.15">
      <c r="A74" s="203" t="s">
        <v>1463</v>
      </c>
      <c r="B74" s="286" t="s">
        <v>1464</v>
      </c>
      <c r="C74" s="286" t="s">
        <v>428</v>
      </c>
      <c r="D74" s="286" t="s">
        <v>1465</v>
      </c>
      <c r="E74" s="286" t="s">
        <v>1466</v>
      </c>
      <c r="F74" s="286" t="s">
        <v>439</v>
      </c>
      <c r="G74" s="286" t="s">
        <v>1467</v>
      </c>
      <c r="H74" s="286" t="s">
        <v>1468</v>
      </c>
      <c r="I74" s="286" t="s">
        <v>1469</v>
      </c>
      <c r="J74" s="286" t="s">
        <v>1470</v>
      </c>
      <c r="K74" s="286"/>
      <c r="L74" s="287">
        <v>421907953701</v>
      </c>
      <c r="M74" s="286"/>
      <c r="N74" s="286"/>
      <c r="O74" s="286"/>
      <c r="P74" s="286"/>
      <c r="R74" s="276" t="str">
        <f t="shared" si="2"/>
        <v>17326087</v>
      </c>
    </row>
    <row r="75" spans="1:18" x14ac:dyDescent="0.15">
      <c r="A75" s="203" t="s">
        <v>966</v>
      </c>
      <c r="B75" s="286" t="s">
        <v>967</v>
      </c>
      <c r="C75" s="286" t="s">
        <v>428</v>
      </c>
      <c r="D75" s="286" t="s">
        <v>968</v>
      </c>
      <c r="E75" s="286" t="s">
        <v>969</v>
      </c>
      <c r="F75" s="286" t="s">
        <v>970</v>
      </c>
      <c r="G75" s="286" t="s">
        <v>971</v>
      </c>
      <c r="H75" s="286" t="s">
        <v>972</v>
      </c>
      <c r="I75" s="286" t="s">
        <v>973</v>
      </c>
      <c r="J75" s="286" t="s">
        <v>430</v>
      </c>
      <c r="K75" s="286" t="s">
        <v>973</v>
      </c>
      <c r="L75" s="287">
        <v>421915879583</v>
      </c>
      <c r="M75" s="286" t="s">
        <v>974</v>
      </c>
      <c r="N75" s="286"/>
      <c r="O75" s="286"/>
      <c r="P75" s="286"/>
      <c r="R75" s="276" t="str">
        <f t="shared" si="2"/>
        <v>42219922</v>
      </c>
    </row>
    <row r="76" spans="1:18" x14ac:dyDescent="0.15">
      <c r="A76" s="203" t="s">
        <v>975</v>
      </c>
      <c r="B76" s="286" t="s">
        <v>976</v>
      </c>
      <c r="C76" s="286" t="s">
        <v>428</v>
      </c>
      <c r="D76" s="286" t="s">
        <v>977</v>
      </c>
      <c r="E76" s="286" t="s">
        <v>436</v>
      </c>
      <c r="F76" s="286" t="s">
        <v>746</v>
      </c>
      <c r="G76" s="286" t="s">
        <v>978</v>
      </c>
      <c r="H76" s="286" t="s">
        <v>979</v>
      </c>
      <c r="I76" s="286" t="s">
        <v>980</v>
      </c>
      <c r="J76" s="286" t="s">
        <v>432</v>
      </c>
      <c r="K76" s="286" t="s">
        <v>981</v>
      </c>
      <c r="L76" s="287">
        <v>421918711548</v>
      </c>
      <c r="M76" s="286" t="s">
        <v>982</v>
      </c>
      <c r="N76" s="286"/>
      <c r="O76" s="286"/>
      <c r="P76" s="286"/>
      <c r="R76" s="276" t="str">
        <f t="shared" si="2"/>
        <v>51118831</v>
      </c>
    </row>
    <row r="77" spans="1:18" x14ac:dyDescent="0.15">
      <c r="A77" s="203" t="s">
        <v>983</v>
      </c>
      <c r="B77" s="286" t="s">
        <v>984</v>
      </c>
      <c r="C77" s="286" t="s">
        <v>428</v>
      </c>
      <c r="D77" s="286" t="s">
        <v>482</v>
      </c>
      <c r="E77" s="286" t="s">
        <v>435</v>
      </c>
      <c r="F77" s="286" t="s">
        <v>536</v>
      </c>
      <c r="G77" s="286" t="s">
        <v>985</v>
      </c>
      <c r="H77" s="286" t="s">
        <v>986</v>
      </c>
      <c r="I77" s="286" t="s">
        <v>987</v>
      </c>
      <c r="J77" s="286" t="s">
        <v>432</v>
      </c>
      <c r="K77" s="286" t="s">
        <v>987</v>
      </c>
      <c r="L77" s="287">
        <v>421905245008</v>
      </c>
      <c r="M77" s="286" t="s">
        <v>988</v>
      </c>
      <c r="N77" s="286"/>
      <c r="O77" s="286"/>
      <c r="P77" s="286"/>
      <c r="R77" s="276" t="str">
        <f t="shared" si="2"/>
        <v>00684767</v>
      </c>
    </row>
    <row r="78" spans="1:18" x14ac:dyDescent="0.15">
      <c r="A78" s="203" t="s">
        <v>1471</v>
      </c>
      <c r="B78" s="286" t="s">
        <v>1472</v>
      </c>
      <c r="C78" s="286" t="s">
        <v>428</v>
      </c>
      <c r="D78" s="286" t="s">
        <v>1449</v>
      </c>
      <c r="E78" s="286" t="s">
        <v>1400</v>
      </c>
      <c r="F78" s="286" t="s">
        <v>431</v>
      </c>
      <c r="G78" s="286" t="s">
        <v>1473</v>
      </c>
      <c r="H78" s="286" t="s">
        <v>1474</v>
      </c>
      <c r="I78" s="286" t="s">
        <v>1452</v>
      </c>
      <c r="J78" s="286" t="s">
        <v>430</v>
      </c>
      <c r="K78" s="286" t="s">
        <v>1475</v>
      </c>
      <c r="L78" s="287" t="s">
        <v>1476</v>
      </c>
      <c r="M78" s="286" t="s">
        <v>1477</v>
      </c>
      <c r="N78" s="286"/>
      <c r="O78" s="286"/>
      <c r="P78" s="286"/>
      <c r="R78" s="276" t="str">
        <f t="shared" si="2"/>
        <v>22665234</v>
      </c>
    </row>
    <row r="79" spans="1:18" x14ac:dyDescent="0.15">
      <c r="A79" s="203" t="s">
        <v>989</v>
      </c>
      <c r="B79" s="286" t="s">
        <v>990</v>
      </c>
      <c r="C79" s="286" t="s">
        <v>428</v>
      </c>
      <c r="D79" s="286" t="s">
        <v>1478</v>
      </c>
      <c r="E79" s="286" t="s">
        <v>440</v>
      </c>
      <c r="F79" s="286" t="s">
        <v>441</v>
      </c>
      <c r="G79" s="286" t="s">
        <v>991</v>
      </c>
      <c r="H79" s="286" t="s">
        <v>992</v>
      </c>
      <c r="I79" s="286" t="s">
        <v>993</v>
      </c>
      <c r="J79" s="286" t="s">
        <v>430</v>
      </c>
      <c r="K79" s="286" t="s">
        <v>994</v>
      </c>
      <c r="L79" s="287">
        <v>421918808923</v>
      </c>
      <c r="M79" s="286" t="s">
        <v>995</v>
      </c>
      <c r="N79" s="286"/>
      <c r="O79" s="286"/>
      <c r="P79" s="286"/>
      <c r="R79" s="276" t="str">
        <f t="shared" si="2"/>
        <v>30793203</v>
      </c>
    </row>
    <row r="80" spans="1:18" x14ac:dyDescent="0.15">
      <c r="A80" s="203" t="s">
        <v>996</v>
      </c>
      <c r="B80" s="286" t="s">
        <v>997</v>
      </c>
      <c r="C80" s="286" t="s">
        <v>428</v>
      </c>
      <c r="D80" s="286" t="s">
        <v>998</v>
      </c>
      <c r="E80" s="286" t="s">
        <v>435</v>
      </c>
      <c r="F80" s="286" t="s">
        <v>999</v>
      </c>
      <c r="G80" s="286" t="s">
        <v>1000</v>
      </c>
      <c r="H80" s="286" t="s">
        <v>1001</v>
      </c>
      <c r="I80" s="286" t="s">
        <v>1002</v>
      </c>
      <c r="J80" s="286" t="s">
        <v>430</v>
      </c>
      <c r="K80" s="286" t="s">
        <v>1002</v>
      </c>
      <c r="L80" s="287">
        <v>421905418010</v>
      </c>
      <c r="M80" s="286" t="s">
        <v>1003</v>
      </c>
      <c r="N80" s="286"/>
      <c r="O80" s="286"/>
      <c r="P80" s="286"/>
      <c r="R80" s="276" t="str">
        <f t="shared" si="2"/>
        <v>00681768</v>
      </c>
    </row>
    <row r="81" spans="1:18" x14ac:dyDescent="0.15">
      <c r="A81" s="203" t="s">
        <v>1004</v>
      </c>
      <c r="B81" s="286" t="s">
        <v>1005</v>
      </c>
      <c r="C81" s="286" t="s">
        <v>428</v>
      </c>
      <c r="D81" s="286" t="s">
        <v>482</v>
      </c>
      <c r="E81" s="286" t="s">
        <v>435</v>
      </c>
      <c r="F81" s="286" t="s">
        <v>536</v>
      </c>
      <c r="G81" s="286" t="s">
        <v>1006</v>
      </c>
      <c r="H81" s="286" t="s">
        <v>1007</v>
      </c>
      <c r="I81" s="286" t="s">
        <v>1008</v>
      </c>
      <c r="J81" s="286" t="s">
        <v>430</v>
      </c>
      <c r="K81" s="286" t="s">
        <v>1008</v>
      </c>
      <c r="L81" s="287">
        <v>421915282858</v>
      </c>
      <c r="M81" s="286" t="s">
        <v>1009</v>
      </c>
      <c r="N81" s="286"/>
      <c r="O81" s="286"/>
      <c r="P81" s="286"/>
      <c r="R81" s="276" t="str">
        <f t="shared" si="2"/>
        <v>31796079</v>
      </c>
    </row>
    <row r="82" spans="1:18" x14ac:dyDescent="0.15">
      <c r="A82" s="203" t="s">
        <v>1479</v>
      </c>
      <c r="B82" s="286" t="s">
        <v>1480</v>
      </c>
      <c r="C82" s="286" t="s">
        <v>428</v>
      </c>
      <c r="D82" s="286" t="s">
        <v>535</v>
      </c>
      <c r="E82" s="286" t="s">
        <v>437</v>
      </c>
      <c r="F82" s="286" t="s">
        <v>536</v>
      </c>
      <c r="G82" s="286" t="s">
        <v>1481</v>
      </c>
      <c r="H82" s="286" t="s">
        <v>1482</v>
      </c>
      <c r="I82" s="286" t="s">
        <v>1483</v>
      </c>
      <c r="J82" s="286" t="s">
        <v>1484</v>
      </c>
      <c r="K82" s="286" t="s">
        <v>1483</v>
      </c>
      <c r="L82" s="287">
        <v>421917176673</v>
      </c>
      <c r="M82" s="286" t="s">
        <v>1485</v>
      </c>
      <c r="N82" s="286"/>
      <c r="O82" s="286"/>
      <c r="P82" s="286"/>
      <c r="R82" s="276" t="str">
        <f t="shared" si="2"/>
        <v>30811406</v>
      </c>
    </row>
    <row r="83" spans="1:18" x14ac:dyDescent="0.15">
      <c r="A83" s="203" t="s">
        <v>1010</v>
      </c>
      <c r="B83" s="286" t="s">
        <v>1011</v>
      </c>
      <c r="C83" s="286" t="s">
        <v>428</v>
      </c>
      <c r="D83" s="286" t="s">
        <v>1012</v>
      </c>
      <c r="E83" s="286" t="s">
        <v>830</v>
      </c>
      <c r="F83" s="286" t="s">
        <v>1013</v>
      </c>
      <c r="G83" s="286" t="s">
        <v>1014</v>
      </c>
      <c r="H83" s="286" t="s">
        <v>1015</v>
      </c>
      <c r="I83" s="286" t="s">
        <v>1016</v>
      </c>
      <c r="J83" s="286" t="s">
        <v>432</v>
      </c>
      <c r="K83" s="286" t="s">
        <v>1016</v>
      </c>
      <c r="L83" s="287">
        <v>421918648073</v>
      </c>
      <c r="M83" s="286" t="s">
        <v>1017</v>
      </c>
      <c r="N83" s="286"/>
      <c r="O83" s="286"/>
      <c r="P83" s="286"/>
      <c r="R83" s="276" t="str">
        <f t="shared" si="2"/>
        <v>53007344</v>
      </c>
    </row>
    <row r="84" spans="1:18" x14ac:dyDescent="0.15">
      <c r="A84" s="203" t="s">
        <v>1018</v>
      </c>
      <c r="B84" s="286" t="s">
        <v>1019</v>
      </c>
      <c r="C84" s="286" t="s">
        <v>428</v>
      </c>
      <c r="D84" s="286" t="s">
        <v>1020</v>
      </c>
      <c r="E84" s="286" t="s">
        <v>440</v>
      </c>
      <c r="F84" s="286" t="s">
        <v>441</v>
      </c>
      <c r="G84" s="286" t="s">
        <v>1021</v>
      </c>
      <c r="H84" s="286" t="s">
        <v>1022</v>
      </c>
      <c r="I84" s="286" t="s">
        <v>1023</v>
      </c>
      <c r="J84" s="286" t="s">
        <v>430</v>
      </c>
      <c r="K84" s="286" t="s">
        <v>1023</v>
      </c>
      <c r="L84" s="287">
        <v>421905700790</v>
      </c>
      <c r="M84" s="286" t="s">
        <v>1024</v>
      </c>
      <c r="N84" s="286"/>
      <c r="O84" s="286"/>
      <c r="P84" s="286"/>
      <c r="R84" s="276" t="str">
        <f t="shared" si="2"/>
        <v>35538015</v>
      </c>
    </row>
    <row r="85" spans="1:18" x14ac:dyDescent="0.15">
      <c r="A85" s="203" t="s">
        <v>1025</v>
      </c>
      <c r="B85" s="286" t="s">
        <v>1026</v>
      </c>
      <c r="C85" s="286" t="s">
        <v>428</v>
      </c>
      <c r="D85" s="286" t="s">
        <v>778</v>
      </c>
      <c r="E85" s="286" t="s">
        <v>435</v>
      </c>
      <c r="F85" s="286" t="s">
        <v>779</v>
      </c>
      <c r="G85" s="286" t="s">
        <v>1027</v>
      </c>
      <c r="H85" s="286" t="s">
        <v>1028</v>
      </c>
      <c r="I85" s="286" t="s">
        <v>1029</v>
      </c>
      <c r="J85" s="286" t="s">
        <v>432</v>
      </c>
      <c r="K85" s="286" t="s">
        <v>1030</v>
      </c>
      <c r="L85" s="287">
        <v>421918737877</v>
      </c>
      <c r="M85" s="286" t="s">
        <v>1031</v>
      </c>
      <c r="N85" s="286"/>
      <c r="O85" s="286"/>
      <c r="P85" s="286"/>
      <c r="R85" s="276" t="str">
        <f t="shared" si="2"/>
        <v>00585319</v>
      </c>
    </row>
    <row r="86" spans="1:18" x14ac:dyDescent="0.15">
      <c r="A86" s="203" t="s">
        <v>1032</v>
      </c>
      <c r="B86" s="286" t="s">
        <v>1033</v>
      </c>
      <c r="C86" s="286" t="s">
        <v>428</v>
      </c>
      <c r="D86" s="286" t="s">
        <v>1034</v>
      </c>
      <c r="E86" s="286" t="s">
        <v>437</v>
      </c>
      <c r="F86" s="286" t="s">
        <v>536</v>
      </c>
      <c r="G86" s="286" t="s">
        <v>1035</v>
      </c>
      <c r="H86" s="286" t="s">
        <v>1036</v>
      </c>
      <c r="I86" s="286" t="s">
        <v>1037</v>
      </c>
      <c r="J86" s="286" t="s">
        <v>430</v>
      </c>
      <c r="K86" s="286" t="s">
        <v>1037</v>
      </c>
      <c r="L86" s="287">
        <v>421903422249</v>
      </c>
      <c r="M86" s="286" t="s">
        <v>1038</v>
      </c>
      <c r="N86" s="286"/>
      <c r="O86" s="286"/>
      <c r="P86" s="286"/>
      <c r="R86" s="276" t="str">
        <f t="shared" si="2"/>
        <v>42132690</v>
      </c>
    </row>
    <row r="87" spans="1:18" x14ac:dyDescent="0.15">
      <c r="A87" s="203" t="s">
        <v>1039</v>
      </c>
      <c r="B87" s="286" t="s">
        <v>1040</v>
      </c>
      <c r="C87" s="286" t="s">
        <v>428</v>
      </c>
      <c r="D87" s="286" t="s">
        <v>1041</v>
      </c>
      <c r="E87" s="286" t="s">
        <v>435</v>
      </c>
      <c r="F87" s="286" t="s">
        <v>1042</v>
      </c>
      <c r="G87" s="286" t="s">
        <v>1043</v>
      </c>
      <c r="H87" s="286" t="s">
        <v>1044</v>
      </c>
      <c r="I87" s="286" t="s">
        <v>1045</v>
      </c>
      <c r="J87" s="286" t="s">
        <v>432</v>
      </c>
      <c r="K87" s="286" t="s">
        <v>1046</v>
      </c>
      <c r="L87" s="287">
        <v>421905641479</v>
      </c>
      <c r="M87" s="286" t="s">
        <v>1047</v>
      </c>
      <c r="N87" s="286"/>
      <c r="O87" s="286"/>
      <c r="P87" s="286"/>
      <c r="R87" s="276" t="str">
        <f t="shared" si="2"/>
        <v>50671669</v>
      </c>
    </row>
    <row r="88" spans="1:18" x14ac:dyDescent="0.15">
      <c r="A88" s="203"/>
      <c r="B88" s="286"/>
      <c r="C88" s="286"/>
      <c r="D88" s="286"/>
      <c r="E88" s="286"/>
      <c r="F88" s="286"/>
      <c r="G88" s="286"/>
      <c r="H88" s="286"/>
      <c r="I88" s="286"/>
      <c r="J88" s="286"/>
      <c r="K88" s="286"/>
      <c r="L88" s="287"/>
      <c r="M88" s="286"/>
      <c r="N88" s="286"/>
      <c r="O88" s="286"/>
      <c r="P88" s="286"/>
      <c r="R88" s="276">
        <f t="shared" si="2"/>
        <v>0</v>
      </c>
    </row>
    <row r="89" spans="1:18" x14ac:dyDescent="0.15">
      <c r="A89" s="203"/>
      <c r="B89" s="286"/>
      <c r="C89" s="286"/>
      <c r="D89" s="286"/>
      <c r="E89" s="286"/>
      <c r="F89" s="286"/>
      <c r="G89" s="286"/>
      <c r="H89" s="286"/>
      <c r="I89" s="286"/>
      <c r="J89" s="286"/>
      <c r="K89" s="286"/>
      <c r="L89" s="287"/>
      <c r="M89" s="286"/>
      <c r="N89" s="286"/>
      <c r="O89" s="286"/>
      <c r="P89" s="286"/>
      <c r="R89" s="276">
        <f t="shared" si="2"/>
        <v>0</v>
      </c>
    </row>
    <row r="90" spans="1:18" x14ac:dyDescent="0.15">
      <c r="A90" s="203"/>
      <c r="B90" s="286"/>
      <c r="C90" s="286"/>
      <c r="D90" s="286"/>
      <c r="E90" s="286"/>
      <c r="F90" s="286"/>
      <c r="G90" s="286"/>
      <c r="H90" s="286"/>
      <c r="I90" s="286"/>
      <c r="J90" s="286"/>
      <c r="K90" s="286"/>
      <c r="L90" s="287"/>
      <c r="M90" s="286"/>
      <c r="N90" s="286"/>
      <c r="O90" s="286"/>
      <c r="P90" s="286"/>
      <c r="R90" s="276">
        <f t="shared" si="2"/>
        <v>0</v>
      </c>
    </row>
  </sheetData>
  <sheetProtection sheet="1" objects="1" scenarios="1"/>
  <sortState xmlns:xlrd2="http://schemas.microsoft.com/office/spreadsheetml/2017/richdata2" ref="A2:P67">
    <sortCondition ref="B2:B67"/>
  </sortState>
  <hyperlinks>
    <hyperlink ref="G36" r:id="rId1" xr:uid="{ADCD2104-3D48-4877-87CB-B3C077E2D33C}"/>
  </hyperlinks>
  <pageMargins left="0.7" right="0.7" top="0.75" bottom="0.75" header="0.3" footer="0.3"/>
  <pageSetup paperSize="9" orientation="portrait" horizontalDpi="4294967295" verticalDpi="4294967295"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93"/>
  <sheetViews>
    <sheetView zoomScale="110" zoomScaleNormal="110" workbookViewId="0">
      <pane ySplit="1" topLeftCell="A2" activePane="bottomLeft" state="frozen"/>
      <selection activeCell="I2" sqref="I2:L73"/>
      <selection pane="bottomLeft" activeCell="C106" sqref="C106"/>
    </sheetView>
  </sheetViews>
  <sheetFormatPr baseColWidth="10" defaultColWidth="9.1640625" defaultRowHeight="11" x14ac:dyDescent="0.15"/>
  <cols>
    <col min="1" max="1" width="11.83203125" style="183" bestFit="1" customWidth="1"/>
    <col min="2" max="2" width="47.5" style="184" bestFit="1" customWidth="1"/>
    <col min="3" max="3" width="49.83203125" style="184" customWidth="1"/>
    <col min="4" max="4" width="11.5" style="188" customWidth="1"/>
    <col min="5" max="5" width="6" style="189" bestFit="1" customWidth="1"/>
    <col min="6" max="6" width="4.5" style="183" bestFit="1" customWidth="1"/>
    <col min="7" max="7" width="5.5" style="184" bestFit="1" customWidth="1"/>
    <col min="8" max="8" width="5.5" style="184" customWidth="1"/>
    <col min="9" max="9" width="8.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65" t="s">
        <v>412</v>
      </c>
      <c r="B1" s="168" t="s">
        <v>312</v>
      </c>
      <c r="C1" s="168" t="s">
        <v>1048</v>
      </c>
      <c r="D1" s="170" t="s">
        <v>331</v>
      </c>
      <c r="E1" s="171" t="s">
        <v>1049</v>
      </c>
      <c r="F1" s="165" t="s">
        <v>335</v>
      </c>
      <c r="G1" s="165" t="s">
        <v>315</v>
      </c>
      <c r="H1" s="165" t="s">
        <v>1050</v>
      </c>
      <c r="I1" s="165" t="s">
        <v>1051</v>
      </c>
      <c r="J1" s="165" t="s">
        <v>1052</v>
      </c>
      <c r="K1" s="165" t="s">
        <v>1053</v>
      </c>
      <c r="L1" s="165" t="s">
        <v>1054</v>
      </c>
      <c r="M1" s="165" t="s">
        <v>1055</v>
      </c>
      <c r="N1" s="165" t="s">
        <v>1056</v>
      </c>
    </row>
    <row r="2" spans="1:14" x14ac:dyDescent="0.15">
      <c r="A2" s="178" t="s">
        <v>446</v>
      </c>
      <c r="B2" s="204" t="str">
        <f>VLOOKUP(A2,Adr!A:B,2,FALSE)</f>
        <v>Slovenská asociácia amerického futbalu, o.z.</v>
      </c>
      <c r="C2" s="169" t="s">
        <v>1058</v>
      </c>
      <c r="D2" s="289">
        <v>16924</v>
      </c>
      <c r="E2" s="173">
        <v>0</v>
      </c>
      <c r="F2" s="166" t="s">
        <v>338</v>
      </c>
      <c r="G2" s="169" t="s">
        <v>319</v>
      </c>
      <c r="H2" s="169" t="s">
        <v>1057</v>
      </c>
      <c r="I2" s="192" t="str">
        <f t="shared" ref="I2:I21" si="0">A2&amp;F2</f>
        <v>30787009a</v>
      </c>
      <c r="J2" s="167" t="str">
        <f t="shared" ref="J2:J21" si="1">A2&amp;G2</f>
        <v>30787009026 02</v>
      </c>
      <c r="K2" s="5" t="s">
        <v>1059</v>
      </c>
      <c r="L2" s="167" t="str">
        <f t="shared" ref="L2:L21" si="2">A2&amp;G2&amp;H2</f>
        <v>30787009026 02B</v>
      </c>
      <c r="M2" s="5" t="str">
        <f t="shared" ref="M2:M21" si="3">B2&amp;F2&amp;H2&amp;C2</f>
        <v>Slovenská asociácia amerického futbalu, o.z.aBamerický futbal - bežné transfery</v>
      </c>
      <c r="N2" s="3" t="str">
        <f t="shared" ref="N2:N21" si="4">+I2&amp;H2</f>
        <v>30787009aB</v>
      </c>
    </row>
    <row r="3" spans="1:14" x14ac:dyDescent="0.15">
      <c r="A3" s="202" t="s">
        <v>454</v>
      </c>
      <c r="B3" s="204" t="str">
        <f>VLOOKUP(A3,Adr!A:B,2,FALSE)</f>
        <v>Slovenská asociácia boccie</v>
      </c>
      <c r="C3" s="169" t="s">
        <v>1060</v>
      </c>
      <c r="D3" s="289">
        <v>15790</v>
      </c>
      <c r="E3" s="230">
        <v>0</v>
      </c>
      <c r="F3" s="166" t="s">
        <v>338</v>
      </c>
      <c r="G3" s="169" t="s">
        <v>319</v>
      </c>
      <c r="H3" s="169" t="s">
        <v>1057</v>
      </c>
      <c r="I3" s="192" t="str">
        <f t="shared" si="0"/>
        <v>00631655a</v>
      </c>
      <c r="J3" s="167" t="str">
        <f t="shared" si="1"/>
        <v>00631655026 02</v>
      </c>
      <c r="K3" s="5" t="s">
        <v>1061</v>
      </c>
      <c r="L3" s="167" t="str">
        <f t="shared" si="2"/>
        <v>00631655026 02B</v>
      </c>
      <c r="M3" s="5" t="str">
        <f t="shared" si="3"/>
        <v>Slovenská asociácia boccieaBboccia - bežné transfery</v>
      </c>
      <c r="N3" s="3" t="str">
        <f t="shared" si="4"/>
        <v>00631655aB</v>
      </c>
    </row>
    <row r="4" spans="1:14" x14ac:dyDescent="0.15">
      <c r="A4" s="198" t="s">
        <v>454</v>
      </c>
      <c r="B4" s="204" t="str">
        <f>VLOOKUP(A4,Adr!A:B,2,FALSE)</f>
        <v>Slovenská asociácia boccie</v>
      </c>
      <c r="C4" s="185" t="s">
        <v>1062</v>
      </c>
      <c r="D4" s="288">
        <v>15790</v>
      </c>
      <c r="E4" s="173">
        <v>0</v>
      </c>
      <c r="F4" s="166" t="s">
        <v>338</v>
      </c>
      <c r="G4" s="169" t="s">
        <v>319</v>
      </c>
      <c r="H4" s="169" t="s">
        <v>1057</v>
      </c>
      <c r="I4" s="192" t="str">
        <f t="shared" si="0"/>
        <v>00631655a</v>
      </c>
      <c r="J4" s="167" t="str">
        <f t="shared" si="1"/>
        <v>00631655026 02</v>
      </c>
      <c r="K4" s="5" t="s">
        <v>1063</v>
      </c>
      <c r="L4" s="167" t="str">
        <f t="shared" si="2"/>
        <v>00631655026 02B</v>
      </c>
      <c r="M4" s="5" t="str">
        <f t="shared" si="3"/>
        <v>Slovenská asociácia boccieaBboule lyonnaise - bežné transfery</v>
      </c>
      <c r="N4" s="3" t="str">
        <f t="shared" si="4"/>
        <v>00631655aB</v>
      </c>
    </row>
    <row r="5" spans="1:14" x14ac:dyDescent="0.15">
      <c r="A5" s="182" t="s">
        <v>465</v>
      </c>
      <c r="B5" s="204" t="str">
        <f>VLOOKUP(A5,Adr!A:B,2,FALSE)</f>
        <v>Slovenská asociácia čínskeho wushu</v>
      </c>
      <c r="C5" s="185" t="s">
        <v>1064</v>
      </c>
      <c r="D5" s="288">
        <v>24934</v>
      </c>
      <c r="E5" s="230">
        <v>0</v>
      </c>
      <c r="F5" s="166" t="s">
        <v>338</v>
      </c>
      <c r="G5" s="169" t="s">
        <v>319</v>
      </c>
      <c r="H5" s="169" t="s">
        <v>1057</v>
      </c>
      <c r="I5" s="192" t="str">
        <f t="shared" si="0"/>
        <v>42019541a</v>
      </c>
      <c r="J5" s="167" t="str">
        <f t="shared" si="1"/>
        <v>42019541026 02</v>
      </c>
      <c r="K5" s="5" t="s">
        <v>1065</v>
      </c>
      <c r="L5" s="167" t="str">
        <f t="shared" si="2"/>
        <v>42019541026 02B</v>
      </c>
      <c r="M5" s="5" t="str">
        <f t="shared" si="3"/>
        <v>Slovenská asociácia čínskeho wushuaBwushu - bežné transfery</v>
      </c>
      <c r="N5" s="3" t="str">
        <f t="shared" si="4"/>
        <v>42019541aB</v>
      </c>
    </row>
    <row r="6" spans="1:14" x14ac:dyDescent="0.15">
      <c r="A6" s="182" t="s">
        <v>473</v>
      </c>
      <c r="B6" s="204" t="str">
        <f>VLOOKUP(A6,Adr!A:B,2,FALSE)</f>
        <v>Slovenská Asociácia Dynamickej Streľby</v>
      </c>
      <c r="C6" s="185" t="s">
        <v>1066</v>
      </c>
      <c r="D6" s="288">
        <v>23694</v>
      </c>
      <c r="E6" s="173">
        <v>0</v>
      </c>
      <c r="F6" s="166" t="s">
        <v>338</v>
      </c>
      <c r="G6" s="169" t="s">
        <v>319</v>
      </c>
      <c r="H6" s="169" t="s">
        <v>1057</v>
      </c>
      <c r="I6" s="192" t="str">
        <f t="shared" si="0"/>
        <v>30810108a</v>
      </c>
      <c r="J6" s="167" t="str">
        <f t="shared" si="1"/>
        <v>30810108026 02</v>
      </c>
      <c r="K6" s="5" t="s">
        <v>1067</v>
      </c>
      <c r="L6" s="167" t="str">
        <f t="shared" si="2"/>
        <v>30810108026 02B</v>
      </c>
      <c r="M6" s="5" t="str">
        <f t="shared" si="3"/>
        <v>Slovenská Asociácia Dynamickej StreľbyaBdynamická streľba - bežné transfery</v>
      </c>
      <c r="N6" s="3" t="str">
        <f t="shared" si="4"/>
        <v>30810108aB</v>
      </c>
    </row>
    <row r="7" spans="1:14" ht="12" x14ac:dyDescent="0.15">
      <c r="A7" s="166" t="s">
        <v>480</v>
      </c>
      <c r="B7" s="204" t="str">
        <f>VLOOKUP(A7,Adr!A:B,2,FALSE)</f>
        <v>Slovenská asociácia fitnes, kulturistiky a silového trojboja</v>
      </c>
      <c r="C7" s="196" t="s">
        <v>1068</v>
      </c>
      <c r="D7" s="290">
        <v>411338</v>
      </c>
      <c r="E7" s="230">
        <v>0</v>
      </c>
      <c r="F7" s="166" t="s">
        <v>338</v>
      </c>
      <c r="G7" s="169" t="s">
        <v>319</v>
      </c>
      <c r="H7" s="169" t="s">
        <v>1057</v>
      </c>
      <c r="I7" s="192" t="str">
        <f t="shared" si="0"/>
        <v>30842069a</v>
      </c>
      <c r="J7" s="167" t="str">
        <f t="shared" si="1"/>
        <v>30842069026 02</v>
      </c>
      <c r="K7" s="5" t="s">
        <v>1069</v>
      </c>
      <c r="L7" s="167" t="str">
        <f t="shared" si="2"/>
        <v>30842069026 02B</v>
      </c>
      <c r="M7" s="5" t="str">
        <f t="shared" si="3"/>
        <v>Slovenská asociácia fitnes, kulturistiky a silového trojbojaaBfitnes a kulturistika - bežné transfery</v>
      </c>
      <c r="N7" s="3" t="str">
        <f t="shared" si="4"/>
        <v>30842069aB</v>
      </c>
    </row>
    <row r="8" spans="1:14" ht="12" x14ac:dyDescent="0.15">
      <c r="A8" s="166" t="s">
        <v>480</v>
      </c>
      <c r="B8" s="204" t="str">
        <f>VLOOKUP(A8,Adr!A:B,2,FALSE)</f>
        <v>Slovenská asociácia fitnes, kulturistiky a silového trojboja</v>
      </c>
      <c r="C8" s="196" t="s">
        <v>1070</v>
      </c>
      <c r="D8" s="290">
        <v>19710</v>
      </c>
      <c r="E8" s="173">
        <v>0</v>
      </c>
      <c r="F8" s="166" t="s">
        <v>338</v>
      </c>
      <c r="G8" s="169" t="s">
        <v>319</v>
      </c>
      <c r="H8" s="169" t="s">
        <v>1057</v>
      </c>
      <c r="I8" s="192" t="str">
        <f t="shared" si="0"/>
        <v>30842069a</v>
      </c>
      <c r="J8" s="167" t="str">
        <f t="shared" si="1"/>
        <v>30842069026 02</v>
      </c>
      <c r="K8" s="5" t="s">
        <v>1071</v>
      </c>
      <c r="L8" s="167" t="str">
        <f t="shared" si="2"/>
        <v>30842069026 02B</v>
      </c>
      <c r="M8" s="5" t="str">
        <f t="shared" si="3"/>
        <v>Slovenská asociácia fitnes, kulturistiky a silového trojbojaaBsilové športy - bežné transfery</v>
      </c>
      <c r="N8" s="3" t="str">
        <f t="shared" si="4"/>
        <v>30842069aB</v>
      </c>
    </row>
    <row r="9" spans="1:14" ht="12" x14ac:dyDescent="0.15">
      <c r="A9" s="166" t="s">
        <v>488</v>
      </c>
      <c r="B9" s="204" t="str">
        <f>VLOOKUP(A9,Adr!A:B,2,FALSE)</f>
        <v>Slovenská asociácia Frisbee</v>
      </c>
      <c r="C9" s="196" t="s">
        <v>1072</v>
      </c>
      <c r="D9" s="290">
        <v>56742</v>
      </c>
      <c r="E9" s="230">
        <v>0</v>
      </c>
      <c r="F9" s="166" t="s">
        <v>338</v>
      </c>
      <c r="G9" s="169" t="s">
        <v>319</v>
      </c>
      <c r="H9" s="169" t="s">
        <v>1057</v>
      </c>
      <c r="I9" s="192" t="str">
        <f t="shared" si="0"/>
        <v>31749852a</v>
      </c>
      <c r="J9" s="167" t="str">
        <f t="shared" si="1"/>
        <v>31749852026 02</v>
      </c>
      <c r="K9" s="5" t="s">
        <v>1073</v>
      </c>
      <c r="L9" s="167" t="str">
        <f t="shared" si="2"/>
        <v>31749852026 02B</v>
      </c>
      <c r="M9" s="5" t="str">
        <f t="shared" si="3"/>
        <v>Slovenská asociácia FrisbeeaBšporty s lietajúcim diskom - bežné transfery</v>
      </c>
      <c r="N9" s="3" t="str">
        <f t="shared" si="4"/>
        <v>31749852aB</v>
      </c>
    </row>
    <row r="10" spans="1:14" ht="12" x14ac:dyDescent="0.15">
      <c r="A10" s="166" t="s">
        <v>495</v>
      </c>
      <c r="B10" s="204" t="str">
        <f>VLOOKUP(A10,Adr!A:B,2,FALSE)</f>
        <v>Slovenská asociácia go</v>
      </c>
      <c r="C10" s="190" t="s">
        <v>1074</v>
      </c>
      <c r="D10" s="289">
        <v>15790</v>
      </c>
      <c r="E10" s="173">
        <v>0</v>
      </c>
      <c r="F10" s="166" t="s">
        <v>338</v>
      </c>
      <c r="G10" s="169" t="s">
        <v>319</v>
      </c>
      <c r="H10" s="169" t="s">
        <v>1057</v>
      </c>
      <c r="I10" s="192" t="str">
        <f t="shared" si="0"/>
        <v>30844711a</v>
      </c>
      <c r="J10" s="167" t="str">
        <f t="shared" si="1"/>
        <v>30844711026 02</v>
      </c>
      <c r="K10" s="5" t="s">
        <v>1075</v>
      </c>
      <c r="L10" s="167" t="str">
        <f t="shared" si="2"/>
        <v>30844711026 02B</v>
      </c>
      <c r="M10" s="5" t="str">
        <f t="shared" si="3"/>
        <v>Slovenská asociácia goaBgo - bežné transfery</v>
      </c>
      <c r="N10" s="3" t="str">
        <f t="shared" si="4"/>
        <v>30844711aB</v>
      </c>
    </row>
    <row r="11" spans="1:14" ht="12" x14ac:dyDescent="0.15">
      <c r="A11" s="166" t="s">
        <v>501</v>
      </c>
      <c r="B11" s="204" t="str">
        <f>VLOOKUP(A11,Adr!A:B,2,FALSE)</f>
        <v>Slovenská asociácia korfbalu</v>
      </c>
      <c r="C11" s="196" t="s">
        <v>1076</v>
      </c>
      <c r="D11" s="290">
        <v>24548</v>
      </c>
      <c r="E11" s="230">
        <v>0</v>
      </c>
      <c r="F11" s="166" t="s">
        <v>338</v>
      </c>
      <c r="G11" s="169" t="s">
        <v>319</v>
      </c>
      <c r="H11" s="169" t="s">
        <v>1057</v>
      </c>
      <c r="I11" s="192" t="str">
        <f t="shared" si="0"/>
        <v>31940668a</v>
      </c>
      <c r="J11" s="167" t="str">
        <f t="shared" si="1"/>
        <v>31940668026 02</v>
      </c>
      <c r="K11" s="5" t="s">
        <v>1077</v>
      </c>
      <c r="L11" s="167" t="str">
        <f t="shared" si="2"/>
        <v>31940668026 02B</v>
      </c>
      <c r="M11" s="5" t="str">
        <f t="shared" si="3"/>
        <v>Slovenská asociácia korfbaluaBkorfbal - bežné transfery</v>
      </c>
      <c r="N11" s="3" t="str">
        <f t="shared" si="4"/>
        <v>31940668aB</v>
      </c>
    </row>
    <row r="12" spans="1:14" x14ac:dyDescent="0.15">
      <c r="A12" s="182" t="s">
        <v>509</v>
      </c>
      <c r="B12" s="204" t="str">
        <f>VLOOKUP(A12,Adr!A:B,2,FALSE)</f>
        <v>Slovenská asociácia motoristického športu</v>
      </c>
      <c r="C12" s="185" t="s">
        <v>1078</v>
      </c>
      <c r="D12" s="288">
        <v>297898</v>
      </c>
      <c r="E12" s="173">
        <v>0</v>
      </c>
      <c r="F12" s="166" t="s">
        <v>338</v>
      </c>
      <c r="G12" s="169" t="s">
        <v>319</v>
      </c>
      <c r="H12" s="169" t="s">
        <v>1057</v>
      </c>
      <c r="I12" s="192" t="str">
        <f t="shared" si="0"/>
        <v>31824021a</v>
      </c>
      <c r="J12" s="167" t="str">
        <f t="shared" si="1"/>
        <v>31824021026 02</v>
      </c>
      <c r="K12" s="5" t="s">
        <v>1079</v>
      </c>
      <c r="L12" s="167" t="str">
        <f t="shared" si="2"/>
        <v>31824021026 02B</v>
      </c>
      <c r="M12" s="5" t="str">
        <f t="shared" si="3"/>
        <v>Slovenská asociácia motoristického športuaBautomobilový šport - bežné transfery</v>
      </c>
      <c r="N12" s="3" t="str">
        <f t="shared" si="4"/>
        <v>31824021aB</v>
      </c>
    </row>
    <row r="13" spans="1:14" x14ac:dyDescent="0.15">
      <c r="A13" s="182" t="s">
        <v>509</v>
      </c>
      <c r="B13" s="204" t="str">
        <f>VLOOKUP(A13,Adr!A:B,2,FALSE)</f>
        <v>Slovenská asociácia motoristického športu</v>
      </c>
      <c r="C13" s="185" t="s">
        <v>1488</v>
      </c>
      <c r="D13" s="288">
        <v>21500</v>
      </c>
      <c r="E13" s="173">
        <v>0</v>
      </c>
      <c r="F13" s="166" t="s">
        <v>338</v>
      </c>
      <c r="G13" s="169" t="s">
        <v>319</v>
      </c>
      <c r="H13" s="169" t="s">
        <v>1489</v>
      </c>
      <c r="I13" s="192" t="str">
        <f t="shared" si="0"/>
        <v>31824021a</v>
      </c>
      <c r="J13" s="167" t="str">
        <f t="shared" si="1"/>
        <v>31824021026 02</v>
      </c>
      <c r="K13" s="5" t="s">
        <v>1079</v>
      </c>
      <c r="L13" s="167" t="str">
        <f t="shared" si="2"/>
        <v>31824021026 02K</v>
      </c>
      <c r="M13" s="5" t="str">
        <f t="shared" si="3"/>
        <v>Slovenská asociácia motoristického športuaKautomobilový šport - kapitálové  transfery</v>
      </c>
      <c r="N13" s="3" t="str">
        <f t="shared" si="4"/>
        <v>31824021aK</v>
      </c>
    </row>
    <row r="14" spans="1:14" ht="12" x14ac:dyDescent="0.15">
      <c r="A14" s="202" t="s">
        <v>520</v>
      </c>
      <c r="B14" s="204" t="str">
        <f>VLOOKUP(A14,Adr!A:B,2,FALSE)</f>
        <v>Slovenská asociácia pretláčania rukou</v>
      </c>
      <c r="C14" s="196" t="s">
        <v>1080</v>
      </c>
      <c r="D14" s="288">
        <v>32740</v>
      </c>
      <c r="E14" s="173">
        <v>0</v>
      </c>
      <c r="F14" s="166" t="s">
        <v>338</v>
      </c>
      <c r="G14" s="169" t="s">
        <v>319</v>
      </c>
      <c r="H14" s="169" t="s">
        <v>1057</v>
      </c>
      <c r="I14" s="192" t="str">
        <f t="shared" si="0"/>
        <v>30811686a</v>
      </c>
      <c r="J14" s="167" t="str">
        <f t="shared" si="1"/>
        <v>30811686026 02</v>
      </c>
      <c r="K14" s="5" t="s">
        <v>1081</v>
      </c>
      <c r="L14" s="167" t="str">
        <f t="shared" si="2"/>
        <v>30811686026 02B</v>
      </c>
      <c r="M14" s="5" t="str">
        <f t="shared" si="3"/>
        <v>Slovenská asociácia pretláčania rukouaBpretláčanie rukou - bežné transfery</v>
      </c>
      <c r="N14" s="3" t="str">
        <f t="shared" si="4"/>
        <v>30811686aB</v>
      </c>
    </row>
    <row r="15" spans="1:14" x14ac:dyDescent="0.15">
      <c r="A15" s="202" t="s">
        <v>529</v>
      </c>
      <c r="B15" s="204" t="str">
        <f>VLOOKUP(A15,Adr!A:B,2,FALSE)</f>
        <v>Slovenská asociácia taekwondo WT</v>
      </c>
      <c r="C15" s="169" t="s">
        <v>1082</v>
      </c>
      <c r="D15" s="290">
        <v>37842</v>
      </c>
      <c r="E15" s="230">
        <v>0</v>
      </c>
      <c r="F15" s="166" t="s">
        <v>338</v>
      </c>
      <c r="G15" s="169" t="s">
        <v>319</v>
      </c>
      <c r="H15" s="169" t="s">
        <v>1057</v>
      </c>
      <c r="I15" s="192" t="str">
        <f t="shared" si="0"/>
        <v>30814910a</v>
      </c>
      <c r="J15" s="167" t="str">
        <f t="shared" si="1"/>
        <v>30814910026 02</v>
      </c>
      <c r="K15" s="5" t="s">
        <v>1083</v>
      </c>
      <c r="L15" s="167" t="str">
        <f t="shared" si="2"/>
        <v>30814910026 02B</v>
      </c>
      <c r="M15" s="5" t="str">
        <f t="shared" si="3"/>
        <v>Slovenská asociácia taekwondo WTaBtaekwondo - bežné transfery</v>
      </c>
      <c r="N15" s="3" t="str">
        <f t="shared" si="4"/>
        <v>30814910aB</v>
      </c>
    </row>
    <row r="16" spans="1:14" ht="12" x14ac:dyDescent="0.15">
      <c r="A16" s="166" t="s">
        <v>537</v>
      </c>
      <c r="B16" s="204" t="str">
        <f>VLOOKUP(A16,Adr!A:B,2,FALSE)</f>
        <v>Slovenská baseballová federácia</v>
      </c>
      <c r="C16" s="196" t="s">
        <v>1084</v>
      </c>
      <c r="D16" s="290">
        <v>110226</v>
      </c>
      <c r="E16" s="173">
        <v>0</v>
      </c>
      <c r="F16" s="166" t="s">
        <v>338</v>
      </c>
      <c r="G16" s="169" t="s">
        <v>319</v>
      </c>
      <c r="H16" s="169" t="s">
        <v>1057</v>
      </c>
      <c r="I16" s="192" t="str">
        <f t="shared" si="0"/>
        <v>30844568a</v>
      </c>
      <c r="J16" s="167" t="str">
        <f t="shared" si="1"/>
        <v>30844568026 02</v>
      </c>
      <c r="K16" s="5" t="s">
        <v>1085</v>
      </c>
      <c r="L16" s="167" t="str">
        <f t="shared" si="2"/>
        <v>30844568026 02B</v>
      </c>
      <c r="M16" s="5" t="str">
        <f t="shared" si="3"/>
        <v>Slovenská baseballová federáciaaBbaseball - bežné transfery</v>
      </c>
      <c r="N16" s="3" t="str">
        <f t="shared" si="4"/>
        <v>30844568aB</v>
      </c>
    </row>
    <row r="17" spans="1:14" x14ac:dyDescent="0.15">
      <c r="A17" s="198" t="s">
        <v>544</v>
      </c>
      <c r="B17" s="204" t="str">
        <f>VLOOKUP(A17,Adr!A:B,2,FALSE)</f>
        <v>Slovenská basketbalová asociácia</v>
      </c>
      <c r="C17" s="169" t="s">
        <v>1086</v>
      </c>
      <c r="D17" s="289">
        <v>831650</v>
      </c>
      <c r="E17" s="230">
        <v>0</v>
      </c>
      <c r="F17" s="166" t="s">
        <v>338</v>
      </c>
      <c r="G17" s="169" t="s">
        <v>319</v>
      </c>
      <c r="H17" s="169" t="s">
        <v>1057</v>
      </c>
      <c r="I17" s="192" t="str">
        <f t="shared" si="0"/>
        <v>17315166a</v>
      </c>
      <c r="J17" s="167" t="str">
        <f t="shared" si="1"/>
        <v>17315166026 02</v>
      </c>
      <c r="K17" s="5" t="s">
        <v>1087</v>
      </c>
      <c r="L17" s="167" t="str">
        <f t="shared" si="2"/>
        <v>17315166026 02B</v>
      </c>
      <c r="M17" s="5" t="str">
        <f t="shared" si="3"/>
        <v>Slovenská basketbalová asociáciaaBbasketbal - bežné transfery</v>
      </c>
      <c r="N17" s="3" t="str">
        <f t="shared" si="4"/>
        <v>17315166aB</v>
      </c>
    </row>
    <row r="18" spans="1:14" ht="12" x14ac:dyDescent="0.15">
      <c r="A18" s="166" t="s">
        <v>551</v>
      </c>
      <c r="B18" s="204" t="str">
        <f>VLOOKUP(A18,Adr!A:B,2,FALSE)</f>
        <v>Slovenská boxerská federácia</v>
      </c>
      <c r="C18" s="196" t="s">
        <v>1088</v>
      </c>
      <c r="D18" s="290">
        <v>257730</v>
      </c>
      <c r="E18" s="173">
        <v>0</v>
      </c>
      <c r="F18" s="166" t="s">
        <v>338</v>
      </c>
      <c r="G18" s="169" t="s">
        <v>319</v>
      </c>
      <c r="H18" s="169" t="s">
        <v>1057</v>
      </c>
      <c r="I18" s="192" t="str">
        <f t="shared" si="0"/>
        <v>31744621a</v>
      </c>
      <c r="J18" s="167" t="str">
        <f t="shared" si="1"/>
        <v>31744621026 02</v>
      </c>
      <c r="K18" s="5" t="s">
        <v>1089</v>
      </c>
      <c r="L18" s="167" t="str">
        <f t="shared" si="2"/>
        <v>31744621026 02B</v>
      </c>
      <c r="M18" s="5" t="str">
        <f t="shared" si="3"/>
        <v>Slovenská boxerská federáciaaBbox - bežné transfery</v>
      </c>
      <c r="N18" s="3" t="str">
        <f t="shared" si="4"/>
        <v>31744621aB</v>
      </c>
    </row>
    <row r="19" spans="1:14" ht="12" x14ac:dyDescent="0.15">
      <c r="A19" s="166" t="s">
        <v>560</v>
      </c>
      <c r="B19" s="204" t="str">
        <f>VLOOKUP(A19,Adr!A:B,2,FALSE)</f>
        <v>Slovenská federácia pétanque</v>
      </c>
      <c r="C19" s="197" t="s">
        <v>1090</v>
      </c>
      <c r="D19" s="291">
        <v>15790</v>
      </c>
      <c r="E19" s="230">
        <v>0</v>
      </c>
      <c r="F19" s="166" t="s">
        <v>338</v>
      </c>
      <c r="G19" s="169" t="s">
        <v>319</v>
      </c>
      <c r="H19" s="169" t="s">
        <v>1057</v>
      </c>
      <c r="I19" s="192" t="str">
        <f t="shared" si="0"/>
        <v>36064742a</v>
      </c>
      <c r="J19" s="167" t="str">
        <f t="shared" si="1"/>
        <v>36064742026 02</v>
      </c>
      <c r="K19" s="5" t="s">
        <v>1091</v>
      </c>
      <c r="L19" s="167" t="str">
        <f t="shared" si="2"/>
        <v>36064742026 02B</v>
      </c>
      <c r="M19" s="5" t="str">
        <f t="shared" si="3"/>
        <v>Slovenská federácia pétanqueaBpétanque - bežné transfery</v>
      </c>
      <c r="N19" s="3" t="str">
        <f t="shared" si="4"/>
        <v>36064742aB</v>
      </c>
    </row>
    <row r="20" spans="1:14" x14ac:dyDescent="0.15">
      <c r="A20" s="198" t="s">
        <v>568</v>
      </c>
      <c r="B20" s="204" t="str">
        <f>VLOOKUP(A20,Adr!A:B,2,FALSE)</f>
        <v>Slovenská golfová asociácia</v>
      </c>
      <c r="C20" s="169" t="s">
        <v>1092</v>
      </c>
      <c r="D20" s="289">
        <v>224940</v>
      </c>
      <c r="E20" s="173">
        <v>0</v>
      </c>
      <c r="F20" s="166" t="s">
        <v>338</v>
      </c>
      <c r="G20" s="169" t="s">
        <v>319</v>
      </c>
      <c r="H20" s="169" t="s">
        <v>1057</v>
      </c>
      <c r="I20" s="192" t="str">
        <f t="shared" si="0"/>
        <v>50284363a</v>
      </c>
      <c r="J20" s="167" t="str">
        <f t="shared" si="1"/>
        <v>50284363026 02</v>
      </c>
      <c r="K20" s="5" t="s">
        <v>1093</v>
      </c>
      <c r="L20" s="167" t="str">
        <f t="shared" si="2"/>
        <v>50284363026 02B</v>
      </c>
      <c r="M20" s="5" t="str">
        <f t="shared" si="3"/>
        <v>Slovenská golfová asociáciaaBgolf - bežné transfery</v>
      </c>
      <c r="N20" s="3" t="str">
        <f t="shared" si="4"/>
        <v>50284363aB</v>
      </c>
    </row>
    <row r="21" spans="1:14" x14ac:dyDescent="0.15">
      <c r="A21" s="198" t="s">
        <v>578</v>
      </c>
      <c r="B21" s="204" t="str">
        <f>VLOOKUP(A21,Adr!A:B,2,FALSE)</f>
        <v>Slovenská gymnastická federácia</v>
      </c>
      <c r="C21" s="185" t="s">
        <v>1094</v>
      </c>
      <c r="D21" s="288">
        <v>504392</v>
      </c>
      <c r="E21" s="230">
        <v>0</v>
      </c>
      <c r="F21" s="166" t="s">
        <v>338</v>
      </c>
      <c r="G21" s="169" t="s">
        <v>319</v>
      </c>
      <c r="H21" s="169" t="s">
        <v>1057</v>
      </c>
      <c r="I21" s="192" t="str">
        <f t="shared" si="0"/>
        <v>00688321a</v>
      </c>
      <c r="J21" s="167" t="str">
        <f t="shared" si="1"/>
        <v>00688321026 02</v>
      </c>
      <c r="K21" s="5" t="s">
        <v>1095</v>
      </c>
      <c r="L21" s="167" t="str">
        <f t="shared" si="2"/>
        <v>00688321026 02B</v>
      </c>
      <c r="M21" s="5" t="str">
        <f t="shared" si="3"/>
        <v>Slovenská gymnastická federáciaaBgymnastika - bežné transfery</v>
      </c>
      <c r="N21" s="3" t="str">
        <f t="shared" si="4"/>
        <v>00688321aB</v>
      </c>
    </row>
    <row r="22" spans="1:14" x14ac:dyDescent="0.15">
      <c r="A22" s="198" t="s">
        <v>578</v>
      </c>
      <c r="B22" s="204" t="str">
        <f>VLOOKUP(A22,Adr!A:B,2,FALSE)</f>
        <v>Slovenská gymnastická federácia</v>
      </c>
      <c r="C22" s="185" t="s">
        <v>1490</v>
      </c>
      <c r="D22" s="288">
        <v>44000</v>
      </c>
      <c r="E22" s="173">
        <v>0</v>
      </c>
      <c r="F22" s="166" t="s">
        <v>338</v>
      </c>
      <c r="G22" s="169" t="s">
        <v>319</v>
      </c>
      <c r="H22" s="169" t="s">
        <v>1489</v>
      </c>
      <c r="I22" s="192" t="str">
        <f t="shared" ref="I22:I85" si="5">A22&amp;F22</f>
        <v>00688321a</v>
      </c>
      <c r="J22" s="167" t="str">
        <f t="shared" ref="J22:J85" si="6">A22&amp;G22</f>
        <v>00688321026 02</v>
      </c>
      <c r="K22" s="5" t="s">
        <v>1095</v>
      </c>
      <c r="L22" s="167" t="str">
        <f t="shared" ref="L22:L85" si="7">A22&amp;G22&amp;H22</f>
        <v>00688321026 02K</v>
      </c>
      <c r="M22" s="5" t="str">
        <f t="shared" ref="M22:M85" si="8">B22&amp;F22&amp;H22&amp;C22</f>
        <v>Slovenská gymnastická federáciaaKgymnastika - kapitálové transfery</v>
      </c>
      <c r="N22" s="3" t="str">
        <f t="shared" ref="N22:N85" si="9">+I22&amp;H22</f>
        <v>00688321aK</v>
      </c>
    </row>
    <row r="23" spans="1:14" x14ac:dyDescent="0.15">
      <c r="A23" s="202" t="s">
        <v>584</v>
      </c>
      <c r="B23" s="204" t="str">
        <f>VLOOKUP(A23,Adr!A:B,2,FALSE)</f>
        <v>SLOVENSKÁ CHEERLEADING ÚNIA</v>
      </c>
      <c r="C23" s="169" t="s">
        <v>1096</v>
      </c>
      <c r="D23" s="289">
        <v>15790</v>
      </c>
      <c r="E23" s="230">
        <v>0</v>
      </c>
      <c r="F23" s="166" t="s">
        <v>338</v>
      </c>
      <c r="G23" s="169" t="s">
        <v>319</v>
      </c>
      <c r="H23" s="169" t="s">
        <v>1057</v>
      </c>
      <c r="I23" s="192" t="str">
        <f t="shared" si="5"/>
        <v>54041368a</v>
      </c>
      <c r="J23" s="167" t="str">
        <f t="shared" si="6"/>
        <v>54041368026 02</v>
      </c>
      <c r="K23" s="5" t="s">
        <v>1097</v>
      </c>
      <c r="L23" s="167" t="str">
        <f t="shared" si="7"/>
        <v>54041368026 02B</v>
      </c>
      <c r="M23" s="5" t="str">
        <f t="shared" si="8"/>
        <v>SLOVENSKÁ CHEERLEADING ÚNIAaBcheerleading - bežné transfery</v>
      </c>
      <c r="N23" s="3" t="str">
        <f t="shared" si="9"/>
        <v>54041368aB</v>
      </c>
    </row>
    <row r="24" spans="1:14" ht="12" x14ac:dyDescent="0.15">
      <c r="A24" s="166" t="s">
        <v>590</v>
      </c>
      <c r="B24" s="204" t="str">
        <f>VLOOKUP(A24,Adr!A:B,2,FALSE)</f>
        <v>SLOVENSKÁ JAZDECKÁ FEDERÁCIA</v>
      </c>
      <c r="C24" s="196" t="s">
        <v>1098</v>
      </c>
      <c r="D24" s="290">
        <v>99236</v>
      </c>
      <c r="E24" s="173">
        <v>0</v>
      </c>
      <c r="F24" s="166" t="s">
        <v>338</v>
      </c>
      <c r="G24" s="169" t="s">
        <v>319</v>
      </c>
      <c r="H24" s="169" t="s">
        <v>1057</v>
      </c>
      <c r="I24" s="192" t="str">
        <f t="shared" si="5"/>
        <v>31787801a</v>
      </c>
      <c r="J24" s="167" t="str">
        <f t="shared" si="6"/>
        <v>31787801026 02</v>
      </c>
      <c r="K24" s="5" t="s">
        <v>1099</v>
      </c>
      <c r="L24" s="167" t="str">
        <f t="shared" si="7"/>
        <v>31787801026 02B</v>
      </c>
      <c r="M24" s="5" t="str">
        <f t="shared" si="8"/>
        <v>SLOVENSKÁ JAZDECKÁ FEDERÁCIAaBjazdectvo - bežné transfery</v>
      </c>
      <c r="N24" s="3" t="str">
        <f t="shared" si="9"/>
        <v>31787801aB</v>
      </c>
    </row>
    <row r="25" spans="1:14" x14ac:dyDescent="0.15">
      <c r="A25" s="202" t="s">
        <v>597</v>
      </c>
      <c r="B25" s="204" t="str">
        <f>VLOOKUP(A25,Adr!A:B,2,FALSE)</f>
        <v>Slovenská kanoistika</v>
      </c>
      <c r="C25" s="185" t="s">
        <v>1100</v>
      </c>
      <c r="D25" s="288">
        <v>969554</v>
      </c>
      <c r="E25" s="230">
        <v>0</v>
      </c>
      <c r="F25" s="166" t="s">
        <v>338</v>
      </c>
      <c r="G25" s="169" t="s">
        <v>319</v>
      </c>
      <c r="H25" s="169" t="s">
        <v>1057</v>
      </c>
      <c r="I25" s="192" t="str">
        <f t="shared" si="5"/>
        <v>50434101a</v>
      </c>
      <c r="J25" s="167" t="str">
        <f t="shared" si="6"/>
        <v>50434101026 02</v>
      </c>
      <c r="K25" s="5" t="s">
        <v>1101</v>
      </c>
      <c r="L25" s="167" t="str">
        <f t="shared" si="7"/>
        <v>50434101026 02B</v>
      </c>
      <c r="M25" s="5" t="str">
        <f t="shared" si="8"/>
        <v>Slovenská kanoistikaaBkanoistika - bežné transfery</v>
      </c>
      <c r="N25" s="3" t="str">
        <f t="shared" si="9"/>
        <v>50434101aB</v>
      </c>
    </row>
    <row r="26" spans="1:14" x14ac:dyDescent="0.15">
      <c r="A26" s="202" t="s">
        <v>604</v>
      </c>
      <c r="B26" s="204" t="str">
        <f>VLOOKUP(A26,Adr!A:B,2,FALSE)</f>
        <v>Slovenská Lakrosová Federácia</v>
      </c>
      <c r="C26" s="185" t="s">
        <v>1102</v>
      </c>
      <c r="D26" s="290">
        <v>15790</v>
      </c>
      <c r="E26" s="173">
        <v>0</v>
      </c>
      <c r="F26" s="166" t="s">
        <v>338</v>
      </c>
      <c r="G26" s="169" t="s">
        <v>319</v>
      </c>
      <c r="H26" s="169" t="s">
        <v>1057</v>
      </c>
      <c r="I26" s="192" t="str">
        <f t="shared" si="5"/>
        <v>30853427a</v>
      </c>
      <c r="J26" s="167" t="str">
        <f t="shared" si="6"/>
        <v>30853427026 02</v>
      </c>
      <c r="K26" s="5" t="s">
        <v>1103</v>
      </c>
      <c r="L26" s="167" t="str">
        <f t="shared" si="7"/>
        <v>30853427026 02B</v>
      </c>
      <c r="M26" s="5" t="str">
        <f t="shared" si="8"/>
        <v>Slovenská Lakrosová FederáciaaBlakros - bežné transfery</v>
      </c>
      <c r="N26" s="3" t="str">
        <f t="shared" si="9"/>
        <v>30853427aB</v>
      </c>
    </row>
    <row r="27" spans="1:14" x14ac:dyDescent="0.15">
      <c r="A27" s="202" t="s">
        <v>612</v>
      </c>
      <c r="B27" s="204" t="str">
        <f>VLOOKUP(A27,Adr!A:B,2,FALSE)</f>
        <v>Slovenská motocyklová federácia</v>
      </c>
      <c r="C27" s="185" t="s">
        <v>1104</v>
      </c>
      <c r="D27" s="288">
        <v>72448</v>
      </c>
      <c r="E27" s="230">
        <v>0</v>
      </c>
      <c r="F27" s="166" t="s">
        <v>338</v>
      </c>
      <c r="G27" s="169" t="s">
        <v>319</v>
      </c>
      <c r="H27" s="169" t="s">
        <v>1057</v>
      </c>
      <c r="I27" s="192" t="str">
        <f t="shared" si="5"/>
        <v>30813883a</v>
      </c>
      <c r="J27" s="167" t="str">
        <f t="shared" si="6"/>
        <v>30813883026 02</v>
      </c>
      <c r="K27" s="5" t="s">
        <v>1105</v>
      </c>
      <c r="L27" s="167" t="str">
        <f t="shared" si="7"/>
        <v>30813883026 02B</v>
      </c>
      <c r="M27" s="5" t="str">
        <f t="shared" si="8"/>
        <v>Slovenská motocyklová federáciaaBmotocyklový šport - bežné transfery</v>
      </c>
      <c r="N27" s="3" t="str">
        <f t="shared" si="9"/>
        <v>30813883aB</v>
      </c>
    </row>
    <row r="28" spans="1:14" x14ac:dyDescent="0.15">
      <c r="A28" s="202" t="s">
        <v>622</v>
      </c>
      <c r="B28" s="204" t="str">
        <f>VLOOKUP(A28,Adr!A:B,2,FALSE)</f>
        <v>Slovenská Muaythai asociácia</v>
      </c>
      <c r="C28" s="185" t="s">
        <v>1106</v>
      </c>
      <c r="D28" s="290">
        <v>16094</v>
      </c>
      <c r="E28" s="173">
        <v>0</v>
      </c>
      <c r="F28" s="166" t="s">
        <v>338</v>
      </c>
      <c r="G28" s="169" t="s">
        <v>319</v>
      </c>
      <c r="H28" s="169" t="s">
        <v>1057</v>
      </c>
      <c r="I28" s="192" t="str">
        <f t="shared" si="5"/>
        <v>34057587a</v>
      </c>
      <c r="J28" s="167" t="str">
        <f t="shared" si="6"/>
        <v>34057587026 02</v>
      </c>
      <c r="K28" s="5" t="s">
        <v>1107</v>
      </c>
      <c r="L28" s="167" t="str">
        <f t="shared" si="7"/>
        <v>34057587026 02B</v>
      </c>
      <c r="M28" s="5" t="str">
        <f t="shared" si="8"/>
        <v>Slovenská Muaythai asociáciaaBthajský box - bežné transfery</v>
      </c>
      <c r="N28" s="3" t="str">
        <f t="shared" si="9"/>
        <v>34057587aB</v>
      </c>
    </row>
    <row r="29" spans="1:14" x14ac:dyDescent="0.15">
      <c r="A29" s="198" t="s">
        <v>629</v>
      </c>
      <c r="B29" s="204" t="str">
        <f>VLOOKUP(A29,Adr!A:B,2,FALSE)</f>
        <v>Slovenská plavecká federácia</v>
      </c>
      <c r="C29" s="169" t="s">
        <v>1108</v>
      </c>
      <c r="D29" s="289">
        <v>1415370</v>
      </c>
      <c r="E29" s="230">
        <v>0</v>
      </c>
      <c r="F29" s="166" t="s">
        <v>338</v>
      </c>
      <c r="G29" s="169" t="s">
        <v>319</v>
      </c>
      <c r="H29" s="169" t="s">
        <v>1057</v>
      </c>
      <c r="I29" s="192" t="str">
        <f t="shared" si="5"/>
        <v>36068764a</v>
      </c>
      <c r="J29" s="167" t="str">
        <f t="shared" si="6"/>
        <v>36068764026 02</v>
      </c>
      <c r="K29" s="5" t="s">
        <v>1109</v>
      </c>
      <c r="L29" s="167" t="str">
        <f t="shared" si="7"/>
        <v>36068764026 02B</v>
      </c>
      <c r="M29" s="5" t="str">
        <f t="shared" si="8"/>
        <v>Slovenská plavecká federáciaaBplavecké športy - bežné transfery</v>
      </c>
      <c r="N29" s="3" t="str">
        <f t="shared" si="9"/>
        <v>36068764aB</v>
      </c>
    </row>
    <row r="30" spans="1:14" x14ac:dyDescent="0.15">
      <c r="A30" s="198" t="s">
        <v>629</v>
      </c>
      <c r="B30" s="204" t="str">
        <f>VLOOKUP(A30,Adr!A:B,2,FALSE)</f>
        <v>Slovenská plavecká federácia</v>
      </c>
      <c r="C30" s="169" t="s">
        <v>1491</v>
      </c>
      <c r="D30" s="289">
        <v>13000</v>
      </c>
      <c r="E30" s="173">
        <v>0</v>
      </c>
      <c r="F30" s="166" t="s">
        <v>338</v>
      </c>
      <c r="G30" s="169" t="s">
        <v>319</v>
      </c>
      <c r="H30" s="169" t="s">
        <v>1489</v>
      </c>
      <c r="I30" s="192" t="str">
        <f t="shared" si="5"/>
        <v>36068764a</v>
      </c>
      <c r="J30" s="167" t="str">
        <f t="shared" si="6"/>
        <v>36068764026 02</v>
      </c>
      <c r="K30" s="5" t="s">
        <v>1109</v>
      </c>
      <c r="L30" s="167" t="str">
        <f t="shared" si="7"/>
        <v>36068764026 02K</v>
      </c>
      <c r="M30" s="5" t="str">
        <f t="shared" si="8"/>
        <v>Slovenská plavecká federáciaaKplavecké športy - kapitálové transfery</v>
      </c>
      <c r="N30" s="3" t="str">
        <f t="shared" si="9"/>
        <v>36068764aK</v>
      </c>
    </row>
    <row r="31" spans="1:14" ht="12" x14ac:dyDescent="0.15">
      <c r="A31" s="202" t="s">
        <v>636</v>
      </c>
      <c r="B31" s="204" t="str">
        <f>VLOOKUP(A31,Adr!A:B,2,FALSE)</f>
        <v>Slovenská rugbyová únia</v>
      </c>
      <c r="C31" s="196" t="s">
        <v>1110</v>
      </c>
      <c r="D31" s="290">
        <v>19208</v>
      </c>
      <c r="E31" s="230">
        <v>0</v>
      </c>
      <c r="F31" s="166" t="s">
        <v>338</v>
      </c>
      <c r="G31" s="169" t="s">
        <v>319</v>
      </c>
      <c r="H31" s="169" t="s">
        <v>1057</v>
      </c>
      <c r="I31" s="192" t="str">
        <f t="shared" si="5"/>
        <v>30851459a</v>
      </c>
      <c r="J31" s="167" t="str">
        <f t="shared" si="6"/>
        <v>30851459026 02</v>
      </c>
      <c r="K31" s="5" t="s">
        <v>1111</v>
      </c>
      <c r="L31" s="167" t="str">
        <f t="shared" si="7"/>
        <v>30851459026 02B</v>
      </c>
      <c r="M31" s="5" t="str">
        <f t="shared" si="8"/>
        <v>Slovenská rugbyová úniaaBrugby - bežné transfery</v>
      </c>
      <c r="N31" s="3" t="str">
        <f t="shared" si="9"/>
        <v>30851459aB</v>
      </c>
    </row>
    <row r="32" spans="1:14" x14ac:dyDescent="0.15">
      <c r="A32" s="202" t="s">
        <v>643</v>
      </c>
      <c r="B32" s="204" t="str">
        <f>VLOOKUP(A32,Adr!A:B,2,FALSE)</f>
        <v>Slovenská skialpinistická asociácia</v>
      </c>
      <c r="C32" s="185" t="s">
        <v>1112</v>
      </c>
      <c r="D32" s="288">
        <v>15790</v>
      </c>
      <c r="E32" s="173">
        <v>0</v>
      </c>
      <c r="F32" s="166" t="s">
        <v>338</v>
      </c>
      <c r="G32" s="169" t="s">
        <v>319</v>
      </c>
      <c r="H32" s="169" t="s">
        <v>1057</v>
      </c>
      <c r="I32" s="192" t="str">
        <f t="shared" si="5"/>
        <v>37998919a</v>
      </c>
      <c r="J32" s="167" t="str">
        <f t="shared" si="6"/>
        <v>37998919026 02</v>
      </c>
      <c r="K32" s="5" t="s">
        <v>1113</v>
      </c>
      <c r="L32" s="167" t="str">
        <f t="shared" si="7"/>
        <v>37998919026 02B</v>
      </c>
      <c r="M32" s="5" t="str">
        <f t="shared" si="8"/>
        <v>Slovenská skialpinistická asociáciaaBskialpinizmus - bežné transfery</v>
      </c>
      <c r="N32" s="3" t="str">
        <f t="shared" si="9"/>
        <v>37998919aB</v>
      </c>
    </row>
    <row r="33" spans="1:14" x14ac:dyDescent="0.15">
      <c r="A33" s="202" t="s">
        <v>652</v>
      </c>
      <c r="B33" s="204" t="str">
        <f>VLOOKUP(A33,Adr!A:B,2,FALSE)</f>
        <v>Slovenská softballová asociácia</v>
      </c>
      <c r="C33" s="185" t="s">
        <v>1114</v>
      </c>
      <c r="D33" s="288">
        <v>25340</v>
      </c>
      <c r="E33" s="230">
        <v>0</v>
      </c>
      <c r="F33" s="166" t="s">
        <v>338</v>
      </c>
      <c r="G33" s="169" t="s">
        <v>319</v>
      </c>
      <c r="H33" s="169" t="s">
        <v>1057</v>
      </c>
      <c r="I33" s="192" t="str">
        <f t="shared" si="5"/>
        <v>17316723a</v>
      </c>
      <c r="J33" s="167" t="str">
        <f t="shared" si="6"/>
        <v>17316723026 02</v>
      </c>
      <c r="K33" s="5" t="s">
        <v>1115</v>
      </c>
      <c r="L33" s="167" t="str">
        <f t="shared" si="7"/>
        <v>17316723026 02B</v>
      </c>
      <c r="M33" s="5" t="str">
        <f t="shared" si="8"/>
        <v>Slovenská softballová asociáciaaBsoftbal - bežné transfery</v>
      </c>
      <c r="N33" s="3" t="str">
        <f t="shared" si="9"/>
        <v>17316723aB</v>
      </c>
    </row>
    <row r="34" spans="1:14" x14ac:dyDescent="0.15">
      <c r="A34" s="182" t="s">
        <v>658</v>
      </c>
      <c r="B34" s="204" t="str">
        <f>VLOOKUP(A34,Adr!A:B,2,FALSE)</f>
        <v>Slovenská squashová asociácia</v>
      </c>
      <c r="C34" s="185" t="s">
        <v>1116</v>
      </c>
      <c r="D34" s="288">
        <v>15790</v>
      </c>
      <c r="E34" s="173">
        <v>0</v>
      </c>
      <c r="F34" s="166" t="s">
        <v>338</v>
      </c>
      <c r="G34" s="169" t="s">
        <v>319</v>
      </c>
      <c r="H34" s="169" t="s">
        <v>1057</v>
      </c>
      <c r="I34" s="192" t="str">
        <f t="shared" si="5"/>
        <v>30807018a</v>
      </c>
      <c r="J34" s="167" t="str">
        <f t="shared" si="6"/>
        <v>30807018026 02</v>
      </c>
      <c r="K34" s="5" t="s">
        <v>1117</v>
      </c>
      <c r="L34" s="167" t="str">
        <f t="shared" si="7"/>
        <v>30807018026 02B</v>
      </c>
      <c r="M34" s="5" t="str">
        <f t="shared" si="8"/>
        <v>Slovenská squashová asociáciaaBsquash - bežné transfery</v>
      </c>
      <c r="N34" s="3" t="str">
        <f t="shared" si="9"/>
        <v>30807018aB</v>
      </c>
    </row>
    <row r="35" spans="1:14" x14ac:dyDescent="0.15">
      <c r="A35" s="202" t="s">
        <v>665</v>
      </c>
      <c r="B35" s="204" t="str">
        <f>VLOOKUP(A35,Adr!A:B,2,FALSE)</f>
        <v>Slovenská triatlonová únia</v>
      </c>
      <c r="C35" s="185" t="s">
        <v>1118</v>
      </c>
      <c r="D35" s="288">
        <v>138710</v>
      </c>
      <c r="E35" s="230">
        <v>0</v>
      </c>
      <c r="F35" s="166" t="s">
        <v>338</v>
      </c>
      <c r="G35" s="169" t="s">
        <v>319</v>
      </c>
      <c r="H35" s="169" t="s">
        <v>1057</v>
      </c>
      <c r="I35" s="192" t="str">
        <f t="shared" si="5"/>
        <v>31745466a</v>
      </c>
      <c r="J35" s="167" t="str">
        <f t="shared" si="6"/>
        <v>31745466026 02</v>
      </c>
      <c r="K35" s="5" t="s">
        <v>1119</v>
      </c>
      <c r="L35" s="167" t="str">
        <f t="shared" si="7"/>
        <v>31745466026 02B</v>
      </c>
      <c r="M35" s="5" t="str">
        <f t="shared" si="8"/>
        <v>Slovenská triatlonová úniaaBtriatlon - bežné transfery</v>
      </c>
      <c r="N35" s="3" t="str">
        <f t="shared" si="9"/>
        <v>31745466aB</v>
      </c>
    </row>
    <row r="36" spans="1:14" x14ac:dyDescent="0.15">
      <c r="A36" s="202" t="s">
        <v>672</v>
      </c>
      <c r="B36" s="204" t="str">
        <f>VLOOKUP(A36,Adr!A:B,2,FALSE)</f>
        <v>Slovenská volejbalová federácia</v>
      </c>
      <c r="C36" s="185" t="s">
        <v>1120</v>
      </c>
      <c r="D36" s="288">
        <v>997198</v>
      </c>
      <c r="E36" s="173">
        <v>0</v>
      </c>
      <c r="F36" s="166" t="s">
        <v>338</v>
      </c>
      <c r="G36" s="169" t="s">
        <v>319</v>
      </c>
      <c r="H36" s="169" t="s">
        <v>1057</v>
      </c>
      <c r="I36" s="192" t="str">
        <f t="shared" si="5"/>
        <v>00688819a</v>
      </c>
      <c r="J36" s="167" t="str">
        <f t="shared" si="6"/>
        <v>00688819026 02</v>
      </c>
      <c r="K36" s="5" t="s">
        <v>1121</v>
      </c>
      <c r="L36" s="167" t="str">
        <f t="shared" si="7"/>
        <v>00688819026 02B</v>
      </c>
      <c r="M36" s="5" t="str">
        <f t="shared" si="8"/>
        <v>Slovenská volejbalová federáciaaBvolejbal - bežné transfery</v>
      </c>
      <c r="N36" s="3" t="str">
        <f t="shared" si="9"/>
        <v>00688819aB</v>
      </c>
    </row>
    <row r="37" spans="1:14" x14ac:dyDescent="0.15">
      <c r="A37" s="198" t="s">
        <v>680</v>
      </c>
      <c r="B37" s="204" t="str">
        <f>VLOOKUP(A37,Adr!A:B,2,FALSE)</f>
        <v>Slovenský atletický zväz</v>
      </c>
      <c r="C37" s="169" t="s">
        <v>1122</v>
      </c>
      <c r="D37" s="289">
        <v>1742560</v>
      </c>
      <c r="E37" s="230">
        <v>0</v>
      </c>
      <c r="F37" s="166" t="s">
        <v>338</v>
      </c>
      <c r="G37" s="169" t="s">
        <v>319</v>
      </c>
      <c r="H37" s="169" t="s">
        <v>1057</v>
      </c>
      <c r="I37" s="192" t="str">
        <f t="shared" si="5"/>
        <v>36063835a</v>
      </c>
      <c r="J37" s="167" t="str">
        <f t="shared" si="6"/>
        <v>36063835026 02</v>
      </c>
      <c r="K37" s="5" t="s">
        <v>1123</v>
      </c>
      <c r="L37" s="167" t="str">
        <f t="shared" si="7"/>
        <v>36063835026 02B</v>
      </c>
      <c r="M37" s="5" t="str">
        <f t="shared" si="8"/>
        <v>Slovenský atletický zväzaBatletika - bežné transfery</v>
      </c>
      <c r="N37" s="3" t="str">
        <f t="shared" si="9"/>
        <v>36063835aB</v>
      </c>
    </row>
    <row r="38" spans="1:14" x14ac:dyDescent="0.15">
      <c r="A38" s="182" t="s">
        <v>688</v>
      </c>
      <c r="B38" s="204" t="str">
        <f>VLOOKUP(A38,Adr!A:B,2,FALSE)</f>
        <v>Slovenský biliardový zväz</v>
      </c>
      <c r="C38" s="185" t="s">
        <v>1124</v>
      </c>
      <c r="D38" s="288">
        <v>25534</v>
      </c>
      <c r="E38" s="173">
        <v>0</v>
      </c>
      <c r="F38" s="166" t="s">
        <v>338</v>
      </c>
      <c r="G38" s="169" t="s">
        <v>319</v>
      </c>
      <c r="H38" s="169" t="s">
        <v>1057</v>
      </c>
      <c r="I38" s="192" t="str">
        <f t="shared" si="5"/>
        <v>31753825a</v>
      </c>
      <c r="J38" s="167" t="str">
        <f t="shared" si="6"/>
        <v>31753825026 02</v>
      </c>
      <c r="K38" s="5" t="s">
        <v>1125</v>
      </c>
      <c r="L38" s="167" t="str">
        <f t="shared" si="7"/>
        <v>31753825026 02B</v>
      </c>
      <c r="M38" s="5" t="str">
        <f t="shared" si="8"/>
        <v>Slovenský biliardový zväzaBbiliard - bežné transfery</v>
      </c>
      <c r="N38" s="3" t="str">
        <f t="shared" si="9"/>
        <v>31753825aB</v>
      </c>
    </row>
    <row r="39" spans="1:14" x14ac:dyDescent="0.15">
      <c r="A39" s="166" t="s">
        <v>691</v>
      </c>
      <c r="B39" s="204" t="str">
        <f>VLOOKUP(A39,Adr!A:B,2,FALSE)</f>
        <v>Slovenský bowlingový zväz</v>
      </c>
      <c r="C39" s="185" t="s">
        <v>1126</v>
      </c>
      <c r="D39" s="288">
        <v>30910</v>
      </c>
      <c r="E39" s="230">
        <v>0</v>
      </c>
      <c r="F39" s="166" t="s">
        <v>338</v>
      </c>
      <c r="G39" s="169" t="s">
        <v>319</v>
      </c>
      <c r="H39" s="169" t="s">
        <v>1057</v>
      </c>
      <c r="I39" s="192" t="str">
        <f t="shared" si="5"/>
        <v>36128147a</v>
      </c>
      <c r="J39" s="167" t="str">
        <f t="shared" si="6"/>
        <v>36128147026 02</v>
      </c>
      <c r="K39" s="5" t="s">
        <v>1127</v>
      </c>
      <c r="L39" s="167" t="str">
        <f t="shared" si="7"/>
        <v>36128147026 02B</v>
      </c>
      <c r="M39" s="5" t="str">
        <f t="shared" si="8"/>
        <v>Slovenský bowlingový zväzaBbowling - bežné transfery</v>
      </c>
      <c r="N39" s="3" t="str">
        <f t="shared" si="9"/>
        <v>36128147aB</v>
      </c>
    </row>
    <row r="40" spans="1:14" x14ac:dyDescent="0.15">
      <c r="A40" s="202" t="s">
        <v>699</v>
      </c>
      <c r="B40" s="204" t="str">
        <f>VLOOKUP(A40,Adr!A:B,2,FALSE)</f>
        <v>Slovenský bridžový zväz</v>
      </c>
      <c r="C40" s="185" t="s">
        <v>1128</v>
      </c>
      <c r="D40" s="288">
        <v>15790</v>
      </c>
      <c r="E40" s="173">
        <v>0</v>
      </c>
      <c r="F40" s="166" t="s">
        <v>338</v>
      </c>
      <c r="G40" s="169" t="s">
        <v>319</v>
      </c>
      <c r="H40" s="169" t="s">
        <v>1057</v>
      </c>
      <c r="I40" s="192" t="str">
        <f t="shared" si="5"/>
        <v>31770908a</v>
      </c>
      <c r="J40" s="167" t="str">
        <f t="shared" si="6"/>
        <v>31770908026 02</v>
      </c>
      <c r="K40" s="5" t="s">
        <v>1129</v>
      </c>
      <c r="L40" s="167" t="str">
        <f t="shared" si="7"/>
        <v>31770908026 02B</v>
      </c>
      <c r="M40" s="5" t="str">
        <f t="shared" si="8"/>
        <v>Slovenský bridžový zväzaBbridž - bežné transfery</v>
      </c>
      <c r="N40" s="3" t="str">
        <f t="shared" si="9"/>
        <v>31770908aB</v>
      </c>
    </row>
    <row r="41" spans="1:14" x14ac:dyDescent="0.15">
      <c r="A41" s="198" t="s">
        <v>706</v>
      </c>
      <c r="B41" s="204" t="str">
        <f>VLOOKUP(A41,Adr!A:B,2,FALSE)</f>
        <v>Slovenský curlingový zväz</v>
      </c>
      <c r="C41" s="169" t="s">
        <v>1130</v>
      </c>
      <c r="D41" s="289">
        <v>20196</v>
      </c>
      <c r="E41" s="230">
        <v>0</v>
      </c>
      <c r="F41" s="166" t="s">
        <v>338</v>
      </c>
      <c r="G41" s="169" t="s">
        <v>319</v>
      </c>
      <c r="H41" s="169" t="s">
        <v>1057</v>
      </c>
      <c r="I41" s="192" t="str">
        <f t="shared" si="5"/>
        <v>37841866a</v>
      </c>
      <c r="J41" s="167" t="str">
        <f t="shared" si="6"/>
        <v>37841866026 02</v>
      </c>
      <c r="K41" s="5" t="s">
        <v>1131</v>
      </c>
      <c r="L41" s="167" t="str">
        <f t="shared" si="7"/>
        <v>37841866026 02B</v>
      </c>
      <c r="M41" s="5" t="str">
        <f t="shared" si="8"/>
        <v>Slovenský curlingový zväzaBcurling - bežné transfery</v>
      </c>
      <c r="N41" s="3" t="str">
        <f t="shared" si="9"/>
        <v>37841866aB</v>
      </c>
    </row>
    <row r="42" spans="1:14" x14ac:dyDescent="0.15">
      <c r="A42" s="202" t="s">
        <v>715</v>
      </c>
      <c r="B42" s="204" t="str">
        <f>VLOOKUP(A42,Adr!A:B,2,FALSE)</f>
        <v>Slovenský futbalový zväz</v>
      </c>
      <c r="C42" s="169" t="s">
        <v>1132</v>
      </c>
      <c r="D42" s="289">
        <v>6410956</v>
      </c>
      <c r="E42" s="173">
        <v>0</v>
      </c>
      <c r="F42" s="166" t="s">
        <v>338</v>
      </c>
      <c r="G42" s="169" t="s">
        <v>319</v>
      </c>
      <c r="H42" s="169" t="s">
        <v>1057</v>
      </c>
      <c r="I42" s="192" t="str">
        <f t="shared" si="5"/>
        <v>00687308a</v>
      </c>
      <c r="J42" s="167" t="str">
        <f t="shared" si="6"/>
        <v>00687308026 02</v>
      </c>
      <c r="K42" s="5" t="s">
        <v>1133</v>
      </c>
      <c r="L42" s="167" t="str">
        <f t="shared" si="7"/>
        <v>00687308026 02B</v>
      </c>
      <c r="M42" s="5" t="str">
        <f t="shared" si="8"/>
        <v>Slovenský futbalový zväzaBfutbal - bežné transfery</v>
      </c>
      <c r="N42" s="3" t="str">
        <f t="shared" si="9"/>
        <v>00687308aB</v>
      </c>
    </row>
    <row r="43" spans="1:14" x14ac:dyDescent="0.15">
      <c r="A43" s="202" t="s">
        <v>715</v>
      </c>
      <c r="B43" s="204" t="str">
        <f>VLOOKUP(A43,Adr!A:B,2,FALSE)</f>
        <v>Slovenský futbalový zväz</v>
      </c>
      <c r="C43" s="169" t="s">
        <v>1492</v>
      </c>
      <c r="D43" s="289">
        <v>300000</v>
      </c>
      <c r="E43" s="230">
        <v>0</v>
      </c>
      <c r="F43" s="166" t="s">
        <v>338</v>
      </c>
      <c r="G43" s="169" t="s">
        <v>319</v>
      </c>
      <c r="H43" s="169" t="s">
        <v>1489</v>
      </c>
      <c r="I43" s="192" t="str">
        <f t="shared" si="5"/>
        <v>00687308a</v>
      </c>
      <c r="J43" s="167" t="str">
        <f t="shared" si="6"/>
        <v>00687308026 02</v>
      </c>
      <c r="K43" s="5" t="s">
        <v>1133</v>
      </c>
      <c r="L43" s="167" t="str">
        <f t="shared" si="7"/>
        <v>00687308026 02K</v>
      </c>
      <c r="M43" s="5" t="str">
        <f t="shared" si="8"/>
        <v>Slovenský futbalový zväzaKfutbal - kapitálové transfery</v>
      </c>
      <c r="N43" s="3" t="str">
        <f t="shared" si="9"/>
        <v>00687308aK</v>
      </c>
    </row>
    <row r="44" spans="1:14" x14ac:dyDescent="0.15">
      <c r="A44" s="198" t="s">
        <v>723</v>
      </c>
      <c r="B44" s="204" t="str">
        <f>VLOOKUP(A44,Adr!A:B,2,FALSE)</f>
        <v>Slovenský horolezecký spolok JAMES</v>
      </c>
      <c r="C44" s="169" t="s">
        <v>1134</v>
      </c>
      <c r="D44" s="289">
        <v>63426</v>
      </c>
      <c r="E44" s="173">
        <v>0</v>
      </c>
      <c r="F44" s="166" t="s">
        <v>338</v>
      </c>
      <c r="G44" s="169" t="s">
        <v>319</v>
      </c>
      <c r="H44" s="169" t="s">
        <v>1057</v>
      </c>
      <c r="I44" s="192" t="str">
        <f t="shared" si="5"/>
        <v>00586455a</v>
      </c>
      <c r="J44" s="167" t="str">
        <f t="shared" si="6"/>
        <v>00586455026 02</v>
      </c>
      <c r="K44" s="5" t="s">
        <v>1135</v>
      </c>
      <c r="L44" s="167" t="str">
        <f t="shared" si="7"/>
        <v>00586455026 02B</v>
      </c>
      <c r="M44" s="5" t="str">
        <f t="shared" si="8"/>
        <v>Slovenský horolezecký spolok JAMESaBhorolezectvo - bežné transfery</v>
      </c>
      <c r="N44" s="3" t="str">
        <f t="shared" si="9"/>
        <v>00586455aB</v>
      </c>
    </row>
    <row r="45" spans="1:14" x14ac:dyDescent="0.15">
      <c r="A45" s="166" t="s">
        <v>723</v>
      </c>
      <c r="B45" s="204" t="str">
        <f>VLOOKUP(A45,Adr!A:B,2,FALSE)</f>
        <v>Slovenský horolezecký spolok JAMES</v>
      </c>
      <c r="C45" s="169" t="s">
        <v>1136</v>
      </c>
      <c r="D45" s="289">
        <v>27754</v>
      </c>
      <c r="E45" s="230">
        <v>0</v>
      </c>
      <c r="F45" s="166" t="s">
        <v>338</v>
      </c>
      <c r="G45" s="169" t="s">
        <v>319</v>
      </c>
      <c r="H45" s="169" t="s">
        <v>1057</v>
      </c>
      <c r="I45" s="192" t="str">
        <f t="shared" si="5"/>
        <v>00586455a</v>
      </c>
      <c r="J45" s="167" t="str">
        <f t="shared" si="6"/>
        <v>00586455026 02</v>
      </c>
      <c r="K45" s="5" t="s">
        <v>1137</v>
      </c>
      <c r="L45" s="167" t="str">
        <f t="shared" si="7"/>
        <v>00586455026 02B</v>
      </c>
      <c r="M45" s="5" t="str">
        <f t="shared" si="8"/>
        <v>Slovenský horolezecký spolok JAMESaBšportové lezenie - bežné transfery</v>
      </c>
      <c r="N45" s="3" t="str">
        <f t="shared" si="9"/>
        <v>00586455aB</v>
      </c>
    </row>
    <row r="46" spans="1:14" x14ac:dyDescent="0.15">
      <c r="A46" s="198" t="s">
        <v>729</v>
      </c>
      <c r="B46" s="204" t="str">
        <f>VLOOKUP(A46,Adr!A:B,2,FALSE)</f>
        <v>Slovenský krasokorčuliarsky zväz</v>
      </c>
      <c r="C46" s="169" t="s">
        <v>1138</v>
      </c>
      <c r="D46" s="289">
        <v>155148</v>
      </c>
      <c r="E46" s="173">
        <v>0</v>
      </c>
      <c r="F46" s="166" t="s">
        <v>338</v>
      </c>
      <c r="G46" s="169" t="s">
        <v>319</v>
      </c>
      <c r="H46" s="169" t="s">
        <v>1057</v>
      </c>
      <c r="I46" s="192" t="str">
        <f t="shared" si="5"/>
        <v>31805540a</v>
      </c>
      <c r="J46" s="167" t="str">
        <f t="shared" si="6"/>
        <v>31805540026 02</v>
      </c>
      <c r="K46" s="5" t="s">
        <v>1139</v>
      </c>
      <c r="L46" s="167" t="str">
        <f t="shared" si="7"/>
        <v>31805540026 02B</v>
      </c>
      <c r="M46" s="5" t="str">
        <f t="shared" si="8"/>
        <v>Slovenský krasokorčuliarsky zväzaBkrasokorčuľovanie - bežné transfery</v>
      </c>
      <c r="N46" s="3" t="str">
        <f t="shared" si="9"/>
        <v>31805540aB</v>
      </c>
    </row>
    <row r="47" spans="1:14" ht="12" x14ac:dyDescent="0.15">
      <c r="A47" s="202" t="s">
        <v>737</v>
      </c>
      <c r="B47" s="204" t="str">
        <f>VLOOKUP(A47,Adr!A:B,2,FALSE)</f>
        <v>Slovenský lukostrelecký zväz</v>
      </c>
      <c r="C47" s="196" t="s">
        <v>1140</v>
      </c>
      <c r="D47" s="290">
        <v>120544</v>
      </c>
      <c r="E47" s="230">
        <v>0</v>
      </c>
      <c r="F47" s="166" t="s">
        <v>338</v>
      </c>
      <c r="G47" s="169" t="s">
        <v>319</v>
      </c>
      <c r="H47" s="169" t="s">
        <v>1057</v>
      </c>
      <c r="I47" s="192" t="str">
        <f t="shared" si="5"/>
        <v>30793009a</v>
      </c>
      <c r="J47" s="167" t="str">
        <f t="shared" si="6"/>
        <v>30793009026 02</v>
      </c>
      <c r="K47" s="5" t="s">
        <v>1141</v>
      </c>
      <c r="L47" s="167" t="str">
        <f t="shared" si="7"/>
        <v>30793009026 02B</v>
      </c>
      <c r="M47" s="5" t="str">
        <f t="shared" si="8"/>
        <v>Slovenský lukostrelecký zväzaBlukostreľba - bežné transfery</v>
      </c>
      <c r="N47" s="3" t="str">
        <f t="shared" si="9"/>
        <v>30793009aB</v>
      </c>
    </row>
    <row r="48" spans="1:14" x14ac:dyDescent="0.15">
      <c r="A48" s="198" t="s">
        <v>743</v>
      </c>
      <c r="B48" s="204" t="str">
        <f>VLOOKUP(A48,Adr!A:B,2,FALSE)</f>
        <v>Slovenský národný aeroklub generála Milana Rastislava Štefánika</v>
      </c>
      <c r="C48" s="169" t="s">
        <v>1142</v>
      </c>
      <c r="D48" s="289">
        <v>73878</v>
      </c>
      <c r="E48" s="173">
        <v>0</v>
      </c>
      <c r="F48" s="166" t="s">
        <v>338</v>
      </c>
      <c r="G48" s="169" t="s">
        <v>319</v>
      </c>
      <c r="H48" s="169" t="s">
        <v>1057</v>
      </c>
      <c r="I48" s="192" t="str">
        <f t="shared" si="5"/>
        <v>00677604a</v>
      </c>
      <c r="J48" s="167" t="str">
        <f t="shared" si="6"/>
        <v>00677604026 02</v>
      </c>
      <c r="K48" s="5" t="s">
        <v>1143</v>
      </c>
      <c r="L48" s="167" t="str">
        <f t="shared" si="7"/>
        <v>00677604026 02B</v>
      </c>
      <c r="M48" s="5" t="str">
        <f t="shared" si="8"/>
        <v>Slovenský národný aeroklub generála Milana Rastislava ŠtefánikaaBletecké športy - bežné transfery</v>
      </c>
      <c r="N48" s="3" t="str">
        <f t="shared" si="9"/>
        <v>00677604aB</v>
      </c>
    </row>
    <row r="49" spans="1:14" ht="12" x14ac:dyDescent="0.15">
      <c r="A49" s="166" t="s">
        <v>760</v>
      </c>
      <c r="B49" s="204" t="str">
        <f>VLOOKUP(A49,Adr!A:B,2,FALSE)</f>
        <v>Slovenský rýchlokorčuliarsky zväz</v>
      </c>
      <c r="C49" s="196" t="s">
        <v>1144</v>
      </c>
      <c r="D49" s="290">
        <v>34600</v>
      </c>
      <c r="E49" s="230">
        <v>0</v>
      </c>
      <c r="F49" s="166" t="s">
        <v>338</v>
      </c>
      <c r="G49" s="169" t="s">
        <v>319</v>
      </c>
      <c r="H49" s="169" t="s">
        <v>1057</v>
      </c>
      <c r="I49" s="192" t="str">
        <f t="shared" si="5"/>
        <v>30688060a</v>
      </c>
      <c r="J49" s="167" t="str">
        <f t="shared" si="6"/>
        <v>30688060026 02</v>
      </c>
      <c r="K49" s="5" t="s">
        <v>1145</v>
      </c>
      <c r="L49" s="167" t="str">
        <f t="shared" si="7"/>
        <v>30688060026 02B</v>
      </c>
      <c r="M49" s="5" t="str">
        <f t="shared" si="8"/>
        <v>Slovenský rýchlokorčuliarsky zväzaBrýchlokorčuľovanie - bežné transfery</v>
      </c>
      <c r="N49" s="3" t="str">
        <f t="shared" si="9"/>
        <v>30688060aB</v>
      </c>
    </row>
    <row r="50" spans="1:14" x14ac:dyDescent="0.15">
      <c r="A50" s="202" t="s">
        <v>767</v>
      </c>
      <c r="B50" s="204" t="str">
        <f>VLOOKUP(A50,Adr!A:B,2,FALSE)</f>
        <v>Slovenský stolnotenisový zväz</v>
      </c>
      <c r="C50" s="169" t="s">
        <v>1146</v>
      </c>
      <c r="D50" s="289">
        <v>730890</v>
      </c>
      <c r="E50" s="173">
        <v>0</v>
      </c>
      <c r="F50" s="166" t="s">
        <v>338</v>
      </c>
      <c r="G50" s="169" t="s">
        <v>319</v>
      </c>
      <c r="H50" s="169" t="s">
        <v>1057</v>
      </c>
      <c r="I50" s="192" t="str">
        <f t="shared" si="5"/>
        <v>30806836a</v>
      </c>
      <c r="J50" s="167" t="str">
        <f t="shared" si="6"/>
        <v>30806836026 02</v>
      </c>
      <c r="K50" s="5" t="s">
        <v>1147</v>
      </c>
      <c r="L50" s="167" t="str">
        <f t="shared" si="7"/>
        <v>30806836026 02B</v>
      </c>
      <c r="M50" s="5" t="str">
        <f t="shared" si="8"/>
        <v>Slovenský stolnotenisový zväzaBstolný tenis - bežné transfery</v>
      </c>
      <c r="N50" s="3" t="str">
        <f t="shared" si="9"/>
        <v>30806836aB</v>
      </c>
    </row>
    <row r="51" spans="1:14" x14ac:dyDescent="0.15">
      <c r="A51" s="202" t="s">
        <v>767</v>
      </c>
      <c r="B51" s="204" t="str">
        <f>VLOOKUP(A51,Adr!A:B,2,FALSE)</f>
        <v>Slovenský stolnotenisový zväz</v>
      </c>
      <c r="C51" s="169" t="s">
        <v>1493</v>
      </c>
      <c r="D51" s="289">
        <v>40000</v>
      </c>
      <c r="E51" s="230">
        <v>0</v>
      </c>
      <c r="F51" s="166" t="s">
        <v>338</v>
      </c>
      <c r="G51" s="169" t="s">
        <v>319</v>
      </c>
      <c r="H51" s="169" t="s">
        <v>1489</v>
      </c>
      <c r="I51" s="192" t="str">
        <f t="shared" si="5"/>
        <v>30806836a</v>
      </c>
      <c r="J51" s="167" t="str">
        <f t="shared" si="6"/>
        <v>30806836026 02</v>
      </c>
      <c r="K51" s="5" t="s">
        <v>1147</v>
      </c>
      <c r="L51" s="167" t="str">
        <f t="shared" si="7"/>
        <v>30806836026 02K</v>
      </c>
      <c r="M51" s="5" t="str">
        <f t="shared" si="8"/>
        <v>Slovenský stolnotenisový zväzaKstolný tenis - kapitálové transfery</v>
      </c>
      <c r="N51" s="3" t="str">
        <f t="shared" si="9"/>
        <v>30806836aK</v>
      </c>
    </row>
    <row r="52" spans="1:14" ht="12" x14ac:dyDescent="0.15">
      <c r="A52" s="198" t="s">
        <v>776</v>
      </c>
      <c r="B52" s="204" t="str">
        <f>VLOOKUP(A52,Adr!A:B,2,FALSE)</f>
        <v>SLOVENSKÝ STRELECKÝ ZVÄZ</v>
      </c>
      <c r="C52" s="196" t="s">
        <v>1148</v>
      </c>
      <c r="D52" s="288">
        <v>465216</v>
      </c>
      <c r="E52" s="173">
        <v>0</v>
      </c>
      <c r="F52" s="166" t="s">
        <v>338</v>
      </c>
      <c r="G52" s="169" t="s">
        <v>319</v>
      </c>
      <c r="H52" s="169" t="s">
        <v>1057</v>
      </c>
      <c r="I52" s="192" t="str">
        <f t="shared" si="5"/>
        <v>00603341a</v>
      </c>
      <c r="J52" s="167" t="str">
        <f t="shared" si="6"/>
        <v>00603341026 02</v>
      </c>
      <c r="K52" s="5" t="s">
        <v>1149</v>
      </c>
      <c r="L52" s="167" t="str">
        <f t="shared" si="7"/>
        <v>00603341026 02B</v>
      </c>
      <c r="M52" s="5" t="str">
        <f t="shared" si="8"/>
        <v>SLOVENSKÝ STRELECKÝ ZVÄZaBstreľba - bežné transfery</v>
      </c>
      <c r="N52" s="3" t="str">
        <f t="shared" si="9"/>
        <v>00603341aB</v>
      </c>
    </row>
    <row r="53" spans="1:14" ht="12" x14ac:dyDescent="0.15">
      <c r="A53" s="198" t="s">
        <v>776</v>
      </c>
      <c r="B53" s="204" t="str">
        <f>VLOOKUP(A53,Adr!A:B,2,FALSE)</f>
        <v>SLOVENSKÝ STRELECKÝ ZVÄZ</v>
      </c>
      <c r="C53" s="196" t="s">
        <v>1494</v>
      </c>
      <c r="D53" s="288">
        <v>10000</v>
      </c>
      <c r="E53" s="230">
        <v>0</v>
      </c>
      <c r="F53" s="166" t="s">
        <v>338</v>
      </c>
      <c r="G53" s="169" t="s">
        <v>319</v>
      </c>
      <c r="H53" s="169" t="s">
        <v>1489</v>
      </c>
      <c r="I53" s="192" t="str">
        <f t="shared" si="5"/>
        <v>00603341a</v>
      </c>
      <c r="J53" s="167" t="str">
        <f t="shared" si="6"/>
        <v>00603341026 02</v>
      </c>
      <c r="K53" s="5" t="s">
        <v>1149</v>
      </c>
      <c r="L53" s="167" t="str">
        <f t="shared" si="7"/>
        <v>00603341026 02K</v>
      </c>
      <c r="M53" s="5" t="str">
        <f t="shared" si="8"/>
        <v>SLOVENSKÝ STRELECKÝ ZVÄZaKstreľba - kapitálové transfery</v>
      </c>
      <c r="N53" s="3" t="str">
        <f t="shared" si="9"/>
        <v>00603341aK</v>
      </c>
    </row>
    <row r="54" spans="1:14" x14ac:dyDescent="0.15">
      <c r="A54" s="198" t="s">
        <v>785</v>
      </c>
      <c r="B54" s="204" t="str">
        <f>VLOOKUP(A54,Adr!A:B,2,FALSE)</f>
        <v>Slovenský šachový zväz</v>
      </c>
      <c r="C54" s="169" t="s">
        <v>1150</v>
      </c>
      <c r="D54" s="289">
        <v>285166</v>
      </c>
      <c r="E54" s="173">
        <v>0</v>
      </c>
      <c r="F54" s="166" t="s">
        <v>338</v>
      </c>
      <c r="G54" s="169" t="s">
        <v>319</v>
      </c>
      <c r="H54" s="169" t="s">
        <v>1057</v>
      </c>
      <c r="I54" s="192" t="str">
        <f t="shared" si="5"/>
        <v>17310571a</v>
      </c>
      <c r="J54" s="167" t="str">
        <f t="shared" si="6"/>
        <v>17310571026 02</v>
      </c>
      <c r="K54" s="5" t="s">
        <v>1151</v>
      </c>
      <c r="L54" s="167" t="str">
        <f t="shared" si="7"/>
        <v>17310571026 02B</v>
      </c>
      <c r="M54" s="5" t="str">
        <f t="shared" si="8"/>
        <v>Slovenský šachový zväzaBšach - bežné transfery</v>
      </c>
      <c r="N54" s="3" t="str">
        <f t="shared" si="9"/>
        <v>17310571aB</v>
      </c>
    </row>
    <row r="55" spans="1:14" ht="12" x14ac:dyDescent="0.15">
      <c r="A55" s="166" t="s">
        <v>795</v>
      </c>
      <c r="B55" s="204" t="str">
        <f>VLOOKUP(A55,Adr!A:B,2,FALSE)</f>
        <v>Slovenský šermiarsky zväz</v>
      </c>
      <c r="C55" s="196" t="s">
        <v>1152</v>
      </c>
      <c r="D55" s="290">
        <v>73400</v>
      </c>
      <c r="E55" s="230">
        <v>0</v>
      </c>
      <c r="F55" s="166" t="s">
        <v>338</v>
      </c>
      <c r="G55" s="169" t="s">
        <v>319</v>
      </c>
      <c r="H55" s="169" t="s">
        <v>1057</v>
      </c>
      <c r="I55" s="192" t="str">
        <f t="shared" si="5"/>
        <v>30806437a</v>
      </c>
      <c r="J55" s="167" t="str">
        <f t="shared" si="6"/>
        <v>30806437026 02</v>
      </c>
      <c r="K55" s="5" t="s">
        <v>1153</v>
      </c>
      <c r="L55" s="167" t="str">
        <f t="shared" si="7"/>
        <v>30806437026 02B</v>
      </c>
      <c r="M55" s="5" t="str">
        <f t="shared" si="8"/>
        <v>Slovenský šermiarsky zväzaBšerm - bežné transfery</v>
      </c>
      <c r="N55" s="3" t="str">
        <f t="shared" si="9"/>
        <v>30806437aB</v>
      </c>
    </row>
    <row r="56" spans="1:14" x14ac:dyDescent="0.15">
      <c r="A56" s="202" t="s">
        <v>803</v>
      </c>
      <c r="B56" s="204" t="str">
        <f>VLOOKUP(A56,Adr!A:B,2,FALSE)</f>
        <v>Slovenský tenisový zväz</v>
      </c>
      <c r="C56" s="185" t="s">
        <v>1154</v>
      </c>
      <c r="D56" s="288">
        <v>2366098</v>
      </c>
      <c r="E56" s="173">
        <v>0</v>
      </c>
      <c r="F56" s="166" t="s">
        <v>338</v>
      </c>
      <c r="G56" s="169" t="s">
        <v>319</v>
      </c>
      <c r="H56" s="169" t="s">
        <v>1057</v>
      </c>
      <c r="I56" s="192" t="str">
        <f t="shared" si="5"/>
        <v>30811384a</v>
      </c>
      <c r="J56" s="167" t="str">
        <f t="shared" si="6"/>
        <v>30811384026 02</v>
      </c>
      <c r="K56" s="5" t="s">
        <v>1155</v>
      </c>
      <c r="L56" s="167" t="str">
        <f t="shared" si="7"/>
        <v>30811384026 02B</v>
      </c>
      <c r="M56" s="5" t="str">
        <f t="shared" si="8"/>
        <v>Slovenský tenisový zväzaBtenis - bežné transfery</v>
      </c>
      <c r="N56" s="3" t="str">
        <f t="shared" si="9"/>
        <v>30811384aB</v>
      </c>
    </row>
    <row r="57" spans="1:14" x14ac:dyDescent="0.15">
      <c r="A57" s="178" t="s">
        <v>811</v>
      </c>
      <c r="B57" s="204" t="str">
        <f>VLOOKUP(A57,Adr!A:B,2,FALSE)</f>
        <v>Slovenský veslársky zväz</v>
      </c>
      <c r="C57" s="185" t="s">
        <v>1156</v>
      </c>
      <c r="D57" s="288">
        <v>35552</v>
      </c>
      <c r="E57" s="230">
        <v>0</v>
      </c>
      <c r="F57" s="166" t="s">
        <v>338</v>
      </c>
      <c r="G57" s="169" t="s">
        <v>319</v>
      </c>
      <c r="H57" s="169" t="s">
        <v>1057</v>
      </c>
      <c r="I57" s="192" t="str">
        <f t="shared" si="5"/>
        <v>00688304a</v>
      </c>
      <c r="J57" s="167" t="str">
        <f t="shared" si="6"/>
        <v>00688304026 02</v>
      </c>
      <c r="K57" s="5" t="s">
        <v>1157</v>
      </c>
      <c r="L57" s="167" t="str">
        <f t="shared" si="7"/>
        <v>00688304026 02B</v>
      </c>
      <c r="M57" s="5" t="str">
        <f t="shared" si="8"/>
        <v>Slovenský veslársky zväzaBveslovanie - bežné transfery</v>
      </c>
      <c r="N57" s="3" t="str">
        <f t="shared" si="9"/>
        <v>00688304aB</v>
      </c>
    </row>
    <row r="58" spans="1:14" x14ac:dyDescent="0.15">
      <c r="A58" s="198" t="s">
        <v>820</v>
      </c>
      <c r="B58" s="204" t="str">
        <f>VLOOKUP(A58,Adr!A:B,2,FALSE)</f>
        <v>SLOVENSKÝ ZÁPASNÍCKY ZVÄZ</v>
      </c>
      <c r="C58" s="169" t="s">
        <v>1158</v>
      </c>
      <c r="D58" s="290">
        <v>173268</v>
      </c>
      <c r="E58" s="173">
        <v>0</v>
      </c>
      <c r="F58" s="166" t="s">
        <v>338</v>
      </c>
      <c r="G58" s="169" t="s">
        <v>319</v>
      </c>
      <c r="H58" s="169" t="s">
        <v>1057</v>
      </c>
      <c r="I58" s="192" t="str">
        <f t="shared" si="5"/>
        <v>31791981a</v>
      </c>
      <c r="J58" s="167" t="str">
        <f t="shared" si="6"/>
        <v>31791981026 02</v>
      </c>
      <c r="K58" s="5" t="s">
        <v>1159</v>
      </c>
      <c r="L58" s="167" t="str">
        <f t="shared" si="7"/>
        <v>31791981026 02B</v>
      </c>
      <c r="M58" s="5" t="str">
        <f t="shared" si="8"/>
        <v>SLOVENSKÝ ZÁPASNÍCKY ZVÄZaBzápasenie - bežné transfery</v>
      </c>
      <c r="N58" s="3" t="str">
        <f t="shared" si="9"/>
        <v>31791981aB</v>
      </c>
    </row>
    <row r="59" spans="1:14" x14ac:dyDescent="0.15">
      <c r="A59" s="198" t="s">
        <v>827</v>
      </c>
      <c r="B59" s="204" t="str">
        <f>VLOOKUP(A59,Adr!A:B,2,FALSE)</f>
        <v>Slovenský zväz bedmintonu</v>
      </c>
      <c r="C59" s="185" t="s">
        <v>1160</v>
      </c>
      <c r="D59" s="289">
        <v>239696</v>
      </c>
      <c r="E59" s="230">
        <v>0</v>
      </c>
      <c r="F59" s="166" t="s">
        <v>338</v>
      </c>
      <c r="G59" s="169" t="s">
        <v>319</v>
      </c>
      <c r="H59" s="169" t="s">
        <v>1057</v>
      </c>
      <c r="I59" s="192" t="str">
        <f t="shared" si="5"/>
        <v>30811546a</v>
      </c>
      <c r="J59" s="167" t="str">
        <f t="shared" si="6"/>
        <v>30811546026 02</v>
      </c>
      <c r="K59" s="5" t="s">
        <v>1161</v>
      </c>
      <c r="L59" s="167" t="str">
        <f t="shared" si="7"/>
        <v>30811546026 02B</v>
      </c>
      <c r="M59" s="5" t="str">
        <f t="shared" si="8"/>
        <v>Slovenský zväz bedmintonuaBbedminton - bežné transfery</v>
      </c>
      <c r="N59" s="3" t="str">
        <f t="shared" si="9"/>
        <v>30811546aB</v>
      </c>
    </row>
    <row r="60" spans="1:14" x14ac:dyDescent="0.15">
      <c r="A60" s="182" t="s">
        <v>836</v>
      </c>
      <c r="B60" s="204" t="str">
        <f>VLOOKUP(A60,Adr!A:B,2,FALSE)</f>
        <v>Slovenský zväz biatlonu</v>
      </c>
      <c r="C60" s="185" t="s">
        <v>1162</v>
      </c>
      <c r="D60" s="288">
        <v>246030</v>
      </c>
      <c r="E60" s="173">
        <v>0</v>
      </c>
      <c r="F60" s="166" t="s">
        <v>338</v>
      </c>
      <c r="G60" s="169" t="s">
        <v>319</v>
      </c>
      <c r="H60" s="169" t="s">
        <v>1057</v>
      </c>
      <c r="I60" s="192" t="str">
        <f t="shared" si="5"/>
        <v>35656743a</v>
      </c>
      <c r="J60" s="167" t="str">
        <f t="shared" si="6"/>
        <v>35656743026 02</v>
      </c>
      <c r="K60" s="5" t="s">
        <v>1163</v>
      </c>
      <c r="L60" s="167" t="str">
        <f t="shared" si="7"/>
        <v>35656743026 02B</v>
      </c>
      <c r="M60" s="5" t="str">
        <f t="shared" si="8"/>
        <v>Slovenský zväz biatlonuaBbiatlon - bežné transfery</v>
      </c>
      <c r="N60" s="3" t="str">
        <f t="shared" si="9"/>
        <v>35656743aB</v>
      </c>
    </row>
    <row r="61" spans="1:14" x14ac:dyDescent="0.15">
      <c r="A61" s="182" t="s">
        <v>836</v>
      </c>
      <c r="B61" s="204" t="str">
        <f>VLOOKUP(A61,Adr!A:B,2,FALSE)</f>
        <v>Slovenský zväz biatlonu</v>
      </c>
      <c r="C61" s="185" t="s">
        <v>1495</v>
      </c>
      <c r="D61" s="288">
        <v>76600</v>
      </c>
      <c r="E61" s="230">
        <v>0</v>
      </c>
      <c r="F61" s="166" t="s">
        <v>338</v>
      </c>
      <c r="G61" s="169" t="s">
        <v>319</v>
      </c>
      <c r="H61" s="169" t="s">
        <v>1489</v>
      </c>
      <c r="I61" s="192" t="str">
        <f t="shared" si="5"/>
        <v>35656743a</v>
      </c>
      <c r="J61" s="167" t="str">
        <f t="shared" si="6"/>
        <v>35656743026 02</v>
      </c>
      <c r="K61" s="5" t="s">
        <v>1163</v>
      </c>
      <c r="L61" s="167" t="str">
        <f t="shared" si="7"/>
        <v>35656743026 02K</v>
      </c>
      <c r="M61" s="5" t="str">
        <f t="shared" si="8"/>
        <v>Slovenský zväz biatlonuaKbiatlon - kapitálové transfery</v>
      </c>
      <c r="N61" s="3" t="str">
        <f t="shared" si="9"/>
        <v>35656743aK</v>
      </c>
    </row>
    <row r="62" spans="1:14" ht="12" x14ac:dyDescent="0.15">
      <c r="A62" s="166" t="s">
        <v>845</v>
      </c>
      <c r="B62" s="204" t="str">
        <f>VLOOKUP(A62,Adr!A:B,2,FALSE)</f>
        <v>Slovenský zväz bobistov</v>
      </c>
      <c r="C62" s="196" t="s">
        <v>1164</v>
      </c>
      <c r="D62" s="288">
        <v>36270</v>
      </c>
      <c r="E62" s="173">
        <v>0</v>
      </c>
      <c r="F62" s="166" t="s">
        <v>338</v>
      </c>
      <c r="G62" s="169" t="s">
        <v>319</v>
      </c>
      <c r="H62" s="169" t="s">
        <v>1057</v>
      </c>
      <c r="I62" s="192" t="str">
        <f t="shared" si="5"/>
        <v>36067580a</v>
      </c>
      <c r="J62" s="167" t="str">
        <f t="shared" si="6"/>
        <v>36067580026 02</v>
      </c>
      <c r="K62" s="5" t="s">
        <v>1165</v>
      </c>
      <c r="L62" s="167" t="str">
        <f t="shared" si="7"/>
        <v>36067580026 02B</v>
      </c>
      <c r="M62" s="5" t="str">
        <f t="shared" si="8"/>
        <v>Slovenský zväz bobistovaBboby a skeleton - bežné transfery</v>
      </c>
      <c r="N62" s="3" t="str">
        <f t="shared" si="9"/>
        <v>36067580aB</v>
      </c>
    </row>
    <row r="63" spans="1:14" x14ac:dyDescent="0.15">
      <c r="A63" s="202" t="s">
        <v>854</v>
      </c>
      <c r="B63" s="204" t="str">
        <f>VLOOKUP(A63,Adr!A:B,2,FALSE)</f>
        <v>Slovenský zväz cyklistiky</v>
      </c>
      <c r="C63" s="185" t="s">
        <v>1166</v>
      </c>
      <c r="D63" s="290">
        <v>1259216</v>
      </c>
      <c r="E63" s="230">
        <v>0</v>
      </c>
      <c r="F63" s="166" t="s">
        <v>338</v>
      </c>
      <c r="G63" s="169" t="s">
        <v>319</v>
      </c>
      <c r="H63" s="169" t="s">
        <v>1057</v>
      </c>
      <c r="I63" s="192" t="str">
        <f t="shared" si="5"/>
        <v>00684112a</v>
      </c>
      <c r="J63" s="167" t="str">
        <f t="shared" si="6"/>
        <v>00684112026 02</v>
      </c>
      <c r="K63" s="5" t="s">
        <v>1167</v>
      </c>
      <c r="L63" s="167" t="str">
        <f t="shared" si="7"/>
        <v>00684112026 02B</v>
      </c>
      <c r="M63" s="5" t="str">
        <f t="shared" si="8"/>
        <v>Slovenský zväz cyklistikyaBcyklistika - bežné transfery</v>
      </c>
      <c r="N63" s="3" t="str">
        <f t="shared" si="9"/>
        <v>00684112aB</v>
      </c>
    </row>
    <row r="64" spans="1:14" x14ac:dyDescent="0.15">
      <c r="A64" s="202" t="s">
        <v>863</v>
      </c>
      <c r="B64" s="204" t="str">
        <f>VLOOKUP(A64,Adr!A:B,2,FALSE)</f>
        <v>Slovenský zväz dráhového golfu</v>
      </c>
      <c r="C64" s="185" t="s">
        <v>1168</v>
      </c>
      <c r="D64" s="290">
        <v>17224</v>
      </c>
      <c r="E64" s="173">
        <v>0</v>
      </c>
      <c r="F64" s="166" t="s">
        <v>338</v>
      </c>
      <c r="G64" s="169" t="s">
        <v>319</v>
      </c>
      <c r="H64" s="169" t="s">
        <v>1057</v>
      </c>
      <c r="I64" s="192" t="str">
        <f t="shared" si="5"/>
        <v>31806431a</v>
      </c>
      <c r="J64" s="167" t="str">
        <f t="shared" si="6"/>
        <v>31806431026 02</v>
      </c>
      <c r="K64" s="5" t="s">
        <v>1169</v>
      </c>
      <c r="L64" s="167" t="str">
        <f t="shared" si="7"/>
        <v>31806431026 02B</v>
      </c>
      <c r="M64" s="5" t="str">
        <f t="shared" si="8"/>
        <v>Slovenský zväz dráhového golfuaBdráhový golf - bežné transfery</v>
      </c>
      <c r="N64" s="3" t="str">
        <f t="shared" si="9"/>
        <v>31806431aB</v>
      </c>
    </row>
    <row r="65" spans="1:14" x14ac:dyDescent="0.15">
      <c r="A65" s="198" t="s">
        <v>870</v>
      </c>
      <c r="B65" s="204" t="str">
        <f>VLOOKUP(A65,Adr!A:B,2,FALSE)</f>
        <v>Slovenský zväz florbalu</v>
      </c>
      <c r="C65" s="169" t="s">
        <v>1170</v>
      </c>
      <c r="D65" s="290">
        <v>463736</v>
      </c>
      <c r="E65" s="230">
        <v>0</v>
      </c>
      <c r="F65" s="166" t="s">
        <v>338</v>
      </c>
      <c r="G65" s="169" t="s">
        <v>319</v>
      </c>
      <c r="H65" s="169" t="s">
        <v>1057</v>
      </c>
      <c r="I65" s="192" t="str">
        <f t="shared" si="5"/>
        <v>31795421a</v>
      </c>
      <c r="J65" s="167" t="str">
        <f t="shared" si="6"/>
        <v>31795421026 02</v>
      </c>
      <c r="K65" s="5" t="s">
        <v>1171</v>
      </c>
      <c r="L65" s="167" t="str">
        <f t="shared" si="7"/>
        <v>31795421026 02B</v>
      </c>
      <c r="M65" s="5" t="str">
        <f t="shared" si="8"/>
        <v>Slovenský zväz florbaluaBflorbal - bežné transfery</v>
      </c>
      <c r="N65" s="3" t="str">
        <f t="shared" si="9"/>
        <v>31795421aB</v>
      </c>
    </row>
    <row r="66" spans="1:14" x14ac:dyDescent="0.15">
      <c r="A66" s="166" t="s">
        <v>877</v>
      </c>
      <c r="B66" s="204" t="str">
        <f>VLOOKUP(A66,Adr!A:B,2,FALSE)</f>
        <v>Slovenský zväz hádzanej</v>
      </c>
      <c r="C66" s="169" t="s">
        <v>1172</v>
      </c>
      <c r="D66" s="289">
        <v>1127740</v>
      </c>
      <c r="E66" s="173">
        <v>0</v>
      </c>
      <c r="F66" s="166" t="s">
        <v>338</v>
      </c>
      <c r="G66" s="169" t="s">
        <v>319</v>
      </c>
      <c r="H66" s="169" t="s">
        <v>1057</v>
      </c>
      <c r="I66" s="192" t="str">
        <f t="shared" si="5"/>
        <v>30774772a</v>
      </c>
      <c r="J66" s="167" t="str">
        <f t="shared" si="6"/>
        <v>30774772026 02</v>
      </c>
      <c r="K66" s="5" t="s">
        <v>1173</v>
      </c>
      <c r="L66" s="167" t="str">
        <f t="shared" si="7"/>
        <v>30774772026 02B</v>
      </c>
      <c r="M66" s="5" t="str">
        <f t="shared" si="8"/>
        <v>Slovenský zväz hádzanejaBhádzaná - bežné transfery</v>
      </c>
      <c r="N66" s="3" t="str">
        <f t="shared" si="9"/>
        <v>30774772aB</v>
      </c>
    </row>
    <row r="67" spans="1:14" x14ac:dyDescent="0.15">
      <c r="A67" s="166" t="s">
        <v>884</v>
      </c>
      <c r="B67" s="204" t="str">
        <f>VLOOKUP(A67,Adr!A:B,2,FALSE)</f>
        <v>Slovenský zväz jachtingu</v>
      </c>
      <c r="C67" s="185" t="s">
        <v>1174</v>
      </c>
      <c r="D67" s="290">
        <v>45922</v>
      </c>
      <c r="E67" s="230">
        <v>0</v>
      </c>
      <c r="F67" s="166" t="s">
        <v>338</v>
      </c>
      <c r="G67" s="169" t="s">
        <v>319</v>
      </c>
      <c r="H67" s="169" t="s">
        <v>1057</v>
      </c>
      <c r="I67" s="192" t="str">
        <f t="shared" si="5"/>
        <v>30793211a</v>
      </c>
      <c r="J67" s="167" t="str">
        <f t="shared" si="6"/>
        <v>30793211026 02</v>
      </c>
      <c r="K67" s="5" t="s">
        <v>1175</v>
      </c>
      <c r="L67" s="167" t="str">
        <f t="shared" si="7"/>
        <v>30793211026 02B</v>
      </c>
      <c r="M67" s="5" t="str">
        <f t="shared" si="8"/>
        <v>Slovenský zväz jachtinguaBjachting - bežné transfery</v>
      </c>
      <c r="N67" s="3" t="str">
        <f t="shared" si="9"/>
        <v>30793211aB</v>
      </c>
    </row>
    <row r="68" spans="1:14" ht="12" x14ac:dyDescent="0.15">
      <c r="A68" s="178" t="s">
        <v>891</v>
      </c>
      <c r="B68" s="204" t="str">
        <f>VLOOKUP(A68,Adr!A:B,2,FALSE)</f>
        <v>Slovenský zväz Judo</v>
      </c>
      <c r="C68" s="196" t="s">
        <v>1176</v>
      </c>
      <c r="D68" s="288">
        <v>129672</v>
      </c>
      <c r="E68" s="173">
        <v>0</v>
      </c>
      <c r="F68" s="166" t="s">
        <v>338</v>
      </c>
      <c r="G68" s="169" t="s">
        <v>319</v>
      </c>
      <c r="H68" s="169" t="s">
        <v>1057</v>
      </c>
      <c r="I68" s="192" t="str">
        <f t="shared" si="5"/>
        <v>17308518a</v>
      </c>
      <c r="J68" s="167" t="str">
        <f t="shared" si="6"/>
        <v>17308518026 02</v>
      </c>
      <c r="K68" s="5" t="s">
        <v>1177</v>
      </c>
      <c r="L68" s="167" t="str">
        <f t="shared" si="7"/>
        <v>17308518026 02B</v>
      </c>
      <c r="M68" s="5" t="str">
        <f t="shared" si="8"/>
        <v>Slovenský zväz JudoaBjudo - bežné transfery</v>
      </c>
      <c r="N68" s="3" t="str">
        <f t="shared" si="9"/>
        <v>17308518aB</v>
      </c>
    </row>
    <row r="69" spans="1:14" ht="12" x14ac:dyDescent="0.15">
      <c r="A69" s="202" t="s">
        <v>898</v>
      </c>
      <c r="B69" s="204" t="str">
        <f>VLOOKUP(A69,Adr!A:B,2,FALSE)</f>
        <v>Slovenský Zväz Karate</v>
      </c>
      <c r="C69" s="196" t="s">
        <v>1178</v>
      </c>
      <c r="D69" s="290">
        <v>480058</v>
      </c>
      <c r="E69" s="230">
        <v>0</v>
      </c>
      <c r="F69" s="166" t="s">
        <v>338</v>
      </c>
      <c r="G69" s="169" t="s">
        <v>319</v>
      </c>
      <c r="H69" s="169" t="s">
        <v>1057</v>
      </c>
      <c r="I69" s="192" t="str">
        <f t="shared" si="5"/>
        <v>30811571a</v>
      </c>
      <c r="J69" s="167" t="str">
        <f t="shared" si="6"/>
        <v>30811571026 02</v>
      </c>
      <c r="K69" s="5" t="s">
        <v>1179</v>
      </c>
      <c r="L69" s="167" t="str">
        <f t="shared" si="7"/>
        <v>30811571026 02B</v>
      </c>
      <c r="M69" s="5" t="str">
        <f t="shared" si="8"/>
        <v>Slovenský Zväz KarateaBkarate - bežné transfery</v>
      </c>
      <c r="N69" s="3" t="str">
        <f t="shared" si="9"/>
        <v>30811571aB</v>
      </c>
    </row>
    <row r="70" spans="1:14" ht="12" x14ac:dyDescent="0.15">
      <c r="A70" s="202" t="s">
        <v>898</v>
      </c>
      <c r="B70" s="204" t="str">
        <f>VLOOKUP(A70,Adr!A:B,2,FALSE)</f>
        <v>Slovenský Zväz Karate</v>
      </c>
      <c r="C70" s="196" t="s">
        <v>1496</v>
      </c>
      <c r="D70" s="290">
        <v>30000</v>
      </c>
      <c r="E70" s="173">
        <v>0</v>
      </c>
      <c r="F70" s="166" t="s">
        <v>338</v>
      </c>
      <c r="G70" s="169" t="s">
        <v>319</v>
      </c>
      <c r="H70" s="169" t="s">
        <v>1489</v>
      </c>
      <c r="I70" s="192" t="str">
        <f t="shared" si="5"/>
        <v>30811571a</v>
      </c>
      <c r="J70" s="167" t="str">
        <f t="shared" si="6"/>
        <v>30811571026 02</v>
      </c>
      <c r="K70" s="5" t="s">
        <v>1179</v>
      </c>
      <c r="L70" s="167" t="str">
        <f t="shared" si="7"/>
        <v>30811571026 02K</v>
      </c>
      <c r="M70" s="5" t="str">
        <f t="shared" si="8"/>
        <v>Slovenský Zväz KarateaKkarate - kapitálové transfery</v>
      </c>
      <c r="N70" s="3" t="str">
        <f t="shared" si="9"/>
        <v>30811571aK</v>
      </c>
    </row>
    <row r="71" spans="1:14" x14ac:dyDescent="0.15">
      <c r="A71" s="198" t="s">
        <v>905</v>
      </c>
      <c r="B71" s="204" t="str">
        <f>VLOOKUP(A71,Adr!A:B,2,FALSE)</f>
        <v>Slovenský zväz kickboxu</v>
      </c>
      <c r="C71" s="185" t="s">
        <v>1180</v>
      </c>
      <c r="D71" s="290">
        <v>77606</v>
      </c>
      <c r="E71" s="230">
        <v>0</v>
      </c>
      <c r="F71" s="166" t="s">
        <v>338</v>
      </c>
      <c r="G71" s="169" t="s">
        <v>319</v>
      </c>
      <c r="H71" s="169" t="s">
        <v>1057</v>
      </c>
      <c r="I71" s="192" t="str">
        <f t="shared" si="5"/>
        <v>31119247a</v>
      </c>
      <c r="J71" s="167" t="str">
        <f t="shared" si="6"/>
        <v>31119247026 02</v>
      </c>
      <c r="K71" s="5" t="s">
        <v>1181</v>
      </c>
      <c r="L71" s="167" t="str">
        <f t="shared" si="7"/>
        <v>31119247026 02B</v>
      </c>
      <c r="M71" s="5" t="str">
        <f t="shared" si="8"/>
        <v>Slovenský zväz kickboxuaBkickbox - bežné transfery</v>
      </c>
      <c r="N71" s="3" t="str">
        <f t="shared" si="9"/>
        <v>31119247aB</v>
      </c>
    </row>
    <row r="72" spans="1:14" ht="12" x14ac:dyDescent="0.15">
      <c r="A72" s="166" t="s">
        <v>910</v>
      </c>
      <c r="B72" s="204" t="str">
        <f>VLOOKUP(A72,Adr!A:B,2,FALSE)</f>
        <v>Slovenský zväz ľadového hokeja</v>
      </c>
      <c r="C72" s="196" t="s">
        <v>1182</v>
      </c>
      <c r="D72" s="288">
        <v>5031908</v>
      </c>
      <c r="E72" s="173">
        <v>0</v>
      </c>
      <c r="F72" s="166" t="s">
        <v>338</v>
      </c>
      <c r="G72" s="169" t="s">
        <v>319</v>
      </c>
      <c r="H72" s="169" t="s">
        <v>1057</v>
      </c>
      <c r="I72" s="192" t="str">
        <f t="shared" si="5"/>
        <v>30845386a</v>
      </c>
      <c r="J72" s="167" t="str">
        <f t="shared" si="6"/>
        <v>30845386026 02</v>
      </c>
      <c r="K72" s="5" t="s">
        <v>1183</v>
      </c>
      <c r="L72" s="167" t="str">
        <f t="shared" si="7"/>
        <v>30845386026 02B</v>
      </c>
      <c r="M72" s="5" t="str">
        <f t="shared" si="8"/>
        <v>Slovenský zväz ľadového hokejaaBľadový hokej - bežné transfery</v>
      </c>
      <c r="N72" s="3" t="str">
        <f t="shared" si="9"/>
        <v>30845386aB</v>
      </c>
    </row>
    <row r="73" spans="1:14" ht="12" x14ac:dyDescent="0.15">
      <c r="A73" s="166" t="s">
        <v>910</v>
      </c>
      <c r="B73" s="204" t="str">
        <f>VLOOKUP(A73,Adr!A:B,2,FALSE)</f>
        <v>Slovenský zväz ľadového hokeja</v>
      </c>
      <c r="C73" s="196" t="s">
        <v>1497</v>
      </c>
      <c r="D73" s="288">
        <v>100000</v>
      </c>
      <c r="E73" s="230">
        <v>0</v>
      </c>
      <c r="F73" s="166" t="s">
        <v>338</v>
      </c>
      <c r="G73" s="169" t="s">
        <v>319</v>
      </c>
      <c r="H73" s="169" t="s">
        <v>1489</v>
      </c>
      <c r="I73" s="192" t="str">
        <f t="shared" si="5"/>
        <v>30845386a</v>
      </c>
      <c r="J73" s="167" t="str">
        <f t="shared" si="6"/>
        <v>30845386026 02</v>
      </c>
      <c r="K73" s="5" t="s">
        <v>1183</v>
      </c>
      <c r="L73" s="167" t="str">
        <f t="shared" si="7"/>
        <v>30845386026 02K</v>
      </c>
      <c r="M73" s="5" t="str">
        <f t="shared" si="8"/>
        <v>Slovenský zväz ľadového hokejaaKľadový hokej - kapitálové transfery</v>
      </c>
      <c r="N73" s="3" t="str">
        <f t="shared" si="9"/>
        <v>30845386aK</v>
      </c>
    </row>
    <row r="74" spans="1:14" x14ac:dyDescent="0.15">
      <c r="A74" s="182" t="s">
        <v>918</v>
      </c>
      <c r="B74" s="204" t="str">
        <f>VLOOKUP(A74,Adr!A:B,2,FALSE)</f>
        <v>Slovenský zväz moderného päťboja</v>
      </c>
      <c r="C74" s="185" t="s">
        <v>1184</v>
      </c>
      <c r="D74" s="290">
        <v>55488</v>
      </c>
      <c r="E74" s="173">
        <v>0</v>
      </c>
      <c r="F74" s="166" t="s">
        <v>338</v>
      </c>
      <c r="G74" s="169" t="s">
        <v>319</v>
      </c>
      <c r="H74" s="169" t="s">
        <v>1057</v>
      </c>
      <c r="I74" s="192" t="str">
        <f t="shared" si="5"/>
        <v>30788714a</v>
      </c>
      <c r="J74" s="167" t="str">
        <f t="shared" si="6"/>
        <v>30788714026 02</v>
      </c>
      <c r="K74" s="5" t="s">
        <v>1185</v>
      </c>
      <c r="L74" s="167" t="str">
        <f t="shared" si="7"/>
        <v>30788714026 02B</v>
      </c>
      <c r="M74" s="5" t="str">
        <f t="shared" si="8"/>
        <v>Slovenský zväz moderného päťbojaaBmoderný päťboj - bežné transfery</v>
      </c>
      <c r="N74" s="3" t="str">
        <f t="shared" si="9"/>
        <v>30788714aB</v>
      </c>
    </row>
    <row r="75" spans="1:14" x14ac:dyDescent="0.15">
      <c r="A75" s="202" t="s">
        <v>925</v>
      </c>
      <c r="B75" s="204" t="str">
        <f>VLOOKUP(A75,Adr!A:B,2,FALSE)</f>
        <v>Slovenský zväz orientačných športov</v>
      </c>
      <c r="C75" s="185" t="s">
        <v>1186</v>
      </c>
      <c r="D75" s="288">
        <v>27202</v>
      </c>
      <c r="E75" s="230">
        <v>0</v>
      </c>
      <c r="F75" s="166" t="s">
        <v>338</v>
      </c>
      <c r="G75" s="169" t="s">
        <v>319</v>
      </c>
      <c r="H75" s="169" t="s">
        <v>1057</v>
      </c>
      <c r="I75" s="192" t="str">
        <f t="shared" si="5"/>
        <v>30806518a</v>
      </c>
      <c r="J75" s="167" t="str">
        <f t="shared" si="6"/>
        <v>30806518026 02</v>
      </c>
      <c r="K75" s="5" t="s">
        <v>1187</v>
      </c>
      <c r="L75" s="167" t="str">
        <f t="shared" si="7"/>
        <v>30806518026 02B</v>
      </c>
      <c r="M75" s="5" t="str">
        <f t="shared" si="8"/>
        <v>Slovenský zväz orientačných športovaBorientačné športy - bežné transfery</v>
      </c>
      <c r="N75" s="3" t="str">
        <f t="shared" si="9"/>
        <v>30806518aB</v>
      </c>
    </row>
    <row r="76" spans="1:14" x14ac:dyDescent="0.15">
      <c r="A76" s="182" t="s">
        <v>932</v>
      </c>
      <c r="B76" s="204" t="str">
        <f>VLOOKUP(A76,Adr!A:B,2,FALSE)</f>
        <v>Slovenský zväz pozemného hokeja</v>
      </c>
      <c r="C76" s="185" t="s">
        <v>1188</v>
      </c>
      <c r="D76" s="288">
        <v>66394</v>
      </c>
      <c r="E76" s="173">
        <v>0</v>
      </c>
      <c r="F76" s="166" t="s">
        <v>338</v>
      </c>
      <c r="G76" s="169" t="s">
        <v>319</v>
      </c>
      <c r="H76" s="169" t="s">
        <v>1057</v>
      </c>
      <c r="I76" s="192" t="str">
        <f t="shared" si="5"/>
        <v>31751075a</v>
      </c>
      <c r="J76" s="167" t="str">
        <f t="shared" si="6"/>
        <v>31751075026 02</v>
      </c>
      <c r="K76" s="5" t="s">
        <v>1189</v>
      </c>
      <c r="L76" s="167" t="str">
        <f t="shared" si="7"/>
        <v>31751075026 02B</v>
      </c>
      <c r="M76" s="5" t="str">
        <f t="shared" si="8"/>
        <v>Slovenský zväz pozemného hokejaaBpozemný hokej - bežné transfery</v>
      </c>
      <c r="N76" s="3" t="str">
        <f t="shared" si="9"/>
        <v>31751075aB</v>
      </c>
    </row>
    <row r="77" spans="1:14" x14ac:dyDescent="0.15">
      <c r="A77" s="182" t="s">
        <v>932</v>
      </c>
      <c r="B77" s="204" t="str">
        <f>VLOOKUP(A77,Adr!A:B,2,FALSE)</f>
        <v>Slovenský zväz pozemného hokeja</v>
      </c>
      <c r="C77" s="185" t="s">
        <v>1498</v>
      </c>
      <c r="D77" s="288">
        <v>10000</v>
      </c>
      <c r="E77" s="230">
        <v>0</v>
      </c>
      <c r="F77" s="166" t="s">
        <v>338</v>
      </c>
      <c r="G77" s="169" t="s">
        <v>319</v>
      </c>
      <c r="H77" s="169" t="s">
        <v>1489</v>
      </c>
      <c r="I77" s="192" t="str">
        <f t="shared" si="5"/>
        <v>31751075a</v>
      </c>
      <c r="J77" s="167" t="str">
        <f t="shared" si="6"/>
        <v>31751075026 02</v>
      </c>
      <c r="K77" s="5" t="s">
        <v>1189</v>
      </c>
      <c r="L77" s="167" t="str">
        <f t="shared" si="7"/>
        <v>31751075026 02K</v>
      </c>
      <c r="M77" s="5" t="str">
        <f t="shared" si="8"/>
        <v>Slovenský zväz pozemného hokejaaKpozemný hokej - kapitálové transfery</v>
      </c>
      <c r="N77" s="3" t="str">
        <f t="shared" si="9"/>
        <v>31751075aK</v>
      </c>
    </row>
    <row r="78" spans="1:14" x14ac:dyDescent="0.15">
      <c r="A78" s="202" t="s">
        <v>940</v>
      </c>
      <c r="B78" s="204" t="str">
        <f>VLOOKUP(A78,Adr!A:B,2,FALSE)</f>
        <v>Slovenský zväz psích záprahov</v>
      </c>
      <c r="C78" s="185" t="s">
        <v>1190</v>
      </c>
      <c r="D78" s="288">
        <v>19554</v>
      </c>
      <c r="E78" s="173">
        <v>0</v>
      </c>
      <c r="F78" s="166" t="s">
        <v>338</v>
      </c>
      <c r="G78" s="169" t="s">
        <v>319</v>
      </c>
      <c r="H78" s="169" t="s">
        <v>1057</v>
      </c>
      <c r="I78" s="192" t="str">
        <f t="shared" si="5"/>
        <v>37818058a</v>
      </c>
      <c r="J78" s="167" t="str">
        <f t="shared" si="6"/>
        <v>37818058026 02</v>
      </c>
      <c r="K78" s="5" t="s">
        <v>1191</v>
      </c>
      <c r="L78" s="167" t="str">
        <f t="shared" si="7"/>
        <v>37818058026 02B</v>
      </c>
      <c r="M78" s="5" t="str">
        <f t="shared" si="8"/>
        <v>Slovenský zväz psích záprahovaBpsie záprahy - bežné transfery</v>
      </c>
      <c r="N78" s="3" t="str">
        <f t="shared" si="9"/>
        <v>37818058aB</v>
      </c>
    </row>
    <row r="79" spans="1:14" x14ac:dyDescent="0.15">
      <c r="A79" s="202" t="s">
        <v>949</v>
      </c>
      <c r="B79" s="204" t="str">
        <f>VLOOKUP(A79,Adr!A:B,2,FALSE)</f>
        <v>Slovenský zväz rybolovnej techniky</v>
      </c>
      <c r="C79" s="185" t="s">
        <v>1192</v>
      </c>
      <c r="D79" s="288">
        <v>39020</v>
      </c>
      <c r="E79" s="230">
        <v>0</v>
      </c>
      <c r="F79" s="166" t="s">
        <v>338</v>
      </c>
      <c r="G79" s="169" t="s">
        <v>319</v>
      </c>
      <c r="H79" s="169" t="s">
        <v>1057</v>
      </c>
      <c r="I79" s="192" t="str">
        <f t="shared" si="5"/>
        <v>31871526a</v>
      </c>
      <c r="J79" s="167" t="str">
        <f t="shared" si="6"/>
        <v>31871526026 02</v>
      </c>
      <c r="K79" s="5" t="s">
        <v>1193</v>
      </c>
      <c r="L79" s="167" t="str">
        <f t="shared" si="7"/>
        <v>31871526026 02B</v>
      </c>
      <c r="M79" s="5" t="str">
        <f t="shared" si="8"/>
        <v>Slovenský zväz rybolovnej technikyaBrybolovná technika - bežné transfery</v>
      </c>
      <c r="N79" s="3" t="str">
        <f t="shared" si="9"/>
        <v>31871526aB</v>
      </c>
    </row>
    <row r="80" spans="1:14" x14ac:dyDescent="0.15">
      <c r="A80" s="166" t="s">
        <v>957</v>
      </c>
      <c r="B80" s="204" t="str">
        <f>VLOOKUP(A80,Adr!A:B,2,FALSE)</f>
        <v>Slovenský zväz sánkarov</v>
      </c>
      <c r="C80" s="185" t="s">
        <v>1194</v>
      </c>
      <c r="D80" s="288">
        <v>62812</v>
      </c>
      <c r="E80" s="173">
        <v>0</v>
      </c>
      <c r="F80" s="166" t="s">
        <v>338</v>
      </c>
      <c r="G80" s="169" t="s">
        <v>319</v>
      </c>
      <c r="H80" s="169" t="s">
        <v>1057</v>
      </c>
      <c r="I80" s="192" t="str">
        <f t="shared" si="5"/>
        <v>31989373a</v>
      </c>
      <c r="J80" s="167" t="str">
        <f t="shared" si="6"/>
        <v>31989373026 02</v>
      </c>
      <c r="K80" s="5" t="s">
        <v>1195</v>
      </c>
      <c r="L80" s="167" t="str">
        <f t="shared" si="7"/>
        <v>31989373026 02B</v>
      </c>
      <c r="M80" s="5" t="str">
        <f t="shared" si="8"/>
        <v>Slovenský zväz sánkarovaBsánkovanie - bežné transfery</v>
      </c>
      <c r="N80" s="3" t="str">
        <f t="shared" si="9"/>
        <v>31989373aB</v>
      </c>
    </row>
    <row r="81" spans="1:14" x14ac:dyDescent="0.15">
      <c r="A81" s="166" t="s">
        <v>957</v>
      </c>
      <c r="B81" s="204" t="str">
        <f>VLOOKUP(A81,Adr!A:B,2,FALSE)</f>
        <v>Slovenský zväz sánkarov</v>
      </c>
      <c r="C81" s="185" t="s">
        <v>1499</v>
      </c>
      <c r="D81" s="288">
        <v>3200</v>
      </c>
      <c r="E81" s="230">
        <v>0</v>
      </c>
      <c r="F81" s="166" t="s">
        <v>338</v>
      </c>
      <c r="G81" s="169" t="s">
        <v>319</v>
      </c>
      <c r="H81" s="169" t="s">
        <v>1489</v>
      </c>
      <c r="I81" s="192" t="str">
        <f t="shared" si="5"/>
        <v>31989373a</v>
      </c>
      <c r="J81" s="167" t="str">
        <f t="shared" si="6"/>
        <v>31989373026 02</v>
      </c>
      <c r="K81" s="5" t="s">
        <v>1195</v>
      </c>
      <c r="L81" s="167" t="str">
        <f t="shared" si="7"/>
        <v>31989373026 02K</v>
      </c>
      <c r="M81" s="5" t="str">
        <f t="shared" si="8"/>
        <v>Slovenský zväz sánkarovaKsánkovanie - kapitálové transfery</v>
      </c>
      <c r="N81" s="3" t="str">
        <f t="shared" si="9"/>
        <v>31989373aK</v>
      </c>
    </row>
    <row r="82" spans="1:14" x14ac:dyDescent="0.15">
      <c r="A82" s="166" t="s">
        <v>966</v>
      </c>
      <c r="B82" s="204" t="str">
        <f>VLOOKUP(A82,Adr!A:B,2,FALSE)</f>
        <v>Slovenský zväz športového ju-jitsu</v>
      </c>
      <c r="C82" s="185" t="s">
        <v>1196</v>
      </c>
      <c r="D82" s="288">
        <v>15790</v>
      </c>
      <c r="E82" s="173">
        <v>0</v>
      </c>
      <c r="F82" s="166" t="s">
        <v>338</v>
      </c>
      <c r="G82" s="169" t="s">
        <v>319</v>
      </c>
      <c r="H82" s="169" t="s">
        <v>1057</v>
      </c>
      <c r="I82" s="192" t="str">
        <f t="shared" si="5"/>
        <v>42219922a</v>
      </c>
      <c r="J82" s="167" t="str">
        <f t="shared" si="6"/>
        <v>42219922026 02</v>
      </c>
      <c r="K82" s="5" t="s">
        <v>1197</v>
      </c>
      <c r="L82" s="167" t="str">
        <f t="shared" si="7"/>
        <v>42219922026 02B</v>
      </c>
      <c r="M82" s="5" t="str">
        <f t="shared" si="8"/>
        <v>Slovenský zväz športového ju-jitsuaBju-jitsu - bežné transfery</v>
      </c>
      <c r="N82" s="3" t="str">
        <f t="shared" si="9"/>
        <v>42219922aB</v>
      </c>
    </row>
    <row r="83" spans="1:14" ht="12" x14ac:dyDescent="0.15">
      <c r="A83" s="166" t="s">
        <v>975</v>
      </c>
      <c r="B83" s="204" t="str">
        <f>VLOOKUP(A83,Adr!A:B,2,FALSE)</f>
        <v>Slovenský zväz športového rybolovu</v>
      </c>
      <c r="C83" s="196" t="s">
        <v>1198</v>
      </c>
      <c r="D83" s="288">
        <v>72718</v>
      </c>
      <c r="E83" s="230">
        <v>0</v>
      </c>
      <c r="F83" s="166" t="s">
        <v>338</v>
      </c>
      <c r="G83" s="169" t="s">
        <v>319</v>
      </c>
      <c r="H83" s="169" t="s">
        <v>1057</v>
      </c>
      <c r="I83" s="192" t="str">
        <f t="shared" si="5"/>
        <v>51118831a</v>
      </c>
      <c r="J83" s="167" t="str">
        <f t="shared" si="6"/>
        <v>51118831026 02</v>
      </c>
      <c r="K83" s="5" t="s">
        <v>1199</v>
      </c>
      <c r="L83" s="167" t="str">
        <f t="shared" si="7"/>
        <v>51118831026 02B</v>
      </c>
      <c r="M83" s="5" t="str">
        <f t="shared" si="8"/>
        <v>Slovenský zväz športového rybolovuaBšportové rybárstvo - bežné transfery</v>
      </c>
      <c r="N83" s="3" t="str">
        <f t="shared" si="9"/>
        <v>51118831aB</v>
      </c>
    </row>
    <row r="84" spans="1:14" ht="12" x14ac:dyDescent="0.15">
      <c r="A84" s="166" t="s">
        <v>983</v>
      </c>
      <c r="B84" s="204" t="str">
        <f>VLOOKUP(A84,Adr!A:B,2,FALSE)</f>
        <v>Slovenský zväz tanečných športov</v>
      </c>
      <c r="C84" s="196" t="s">
        <v>1200</v>
      </c>
      <c r="D84" s="288">
        <v>309566</v>
      </c>
      <c r="E84" s="173">
        <v>0</v>
      </c>
      <c r="F84" s="166" t="s">
        <v>338</v>
      </c>
      <c r="G84" s="169" t="s">
        <v>319</v>
      </c>
      <c r="H84" s="169" t="s">
        <v>1057</v>
      </c>
      <c r="I84" s="192" t="str">
        <f t="shared" si="5"/>
        <v>00684767a</v>
      </c>
      <c r="J84" s="167" t="str">
        <f t="shared" si="6"/>
        <v>00684767026 02</v>
      </c>
      <c r="K84" s="5" t="s">
        <v>1201</v>
      </c>
      <c r="L84" s="167" t="str">
        <f t="shared" si="7"/>
        <v>00684767026 02B</v>
      </c>
      <c r="M84" s="5" t="str">
        <f t="shared" si="8"/>
        <v>Slovenský zväz tanečných športovaBtanečný šport - bežné transfery</v>
      </c>
      <c r="N84" s="3" t="str">
        <f t="shared" si="9"/>
        <v>00684767aB</v>
      </c>
    </row>
    <row r="85" spans="1:14" ht="12" x14ac:dyDescent="0.15">
      <c r="A85" s="166" t="s">
        <v>989</v>
      </c>
      <c r="B85" s="204" t="str">
        <f>VLOOKUP(A85,Adr!A:B,2,FALSE)</f>
        <v>Slovenský zväz vodného lyžovania a wakeboardingu</v>
      </c>
      <c r="C85" s="190" t="s">
        <v>1202</v>
      </c>
      <c r="D85" s="290">
        <v>30430</v>
      </c>
      <c r="E85" s="230">
        <v>0</v>
      </c>
      <c r="F85" s="166" t="s">
        <v>338</v>
      </c>
      <c r="G85" s="169" t="s">
        <v>319</v>
      </c>
      <c r="H85" s="169" t="s">
        <v>1057</v>
      </c>
      <c r="I85" s="192" t="str">
        <f t="shared" si="5"/>
        <v>30793203a</v>
      </c>
      <c r="J85" s="167" t="str">
        <f t="shared" si="6"/>
        <v>30793203026 02</v>
      </c>
      <c r="K85" s="5" t="s">
        <v>1203</v>
      </c>
      <c r="L85" s="167" t="str">
        <f t="shared" si="7"/>
        <v>30793203026 02B</v>
      </c>
      <c r="M85" s="5" t="str">
        <f t="shared" si="8"/>
        <v>Slovenský zväz vodného lyžovania a wakeboardinguaBvodné lyžovanie - bežné transfery</v>
      </c>
      <c r="N85" s="3" t="str">
        <f t="shared" si="9"/>
        <v>30793203aB</v>
      </c>
    </row>
    <row r="86" spans="1:14" x14ac:dyDescent="0.15">
      <c r="A86" s="182" t="s">
        <v>996</v>
      </c>
      <c r="B86" s="204" t="str">
        <f>VLOOKUP(A86,Adr!A:B,2,FALSE)</f>
        <v>Slovenský zväz vodného motorizmu</v>
      </c>
      <c r="C86" s="169" t="s">
        <v>1204</v>
      </c>
      <c r="D86" s="290">
        <v>15790</v>
      </c>
      <c r="E86" s="173">
        <v>0</v>
      </c>
      <c r="F86" s="166" t="s">
        <v>338</v>
      </c>
      <c r="G86" s="169" t="s">
        <v>319</v>
      </c>
      <c r="H86" s="169" t="s">
        <v>1057</v>
      </c>
      <c r="I86" s="192" t="str">
        <f t="shared" ref="I86:I94" si="10">A86&amp;F86</f>
        <v>00681768a</v>
      </c>
      <c r="J86" s="167" t="str">
        <f t="shared" ref="J86:J94" si="11">A86&amp;G86</f>
        <v>00681768026 02</v>
      </c>
      <c r="K86" s="5" t="s">
        <v>1205</v>
      </c>
      <c r="L86" s="167" t="str">
        <f t="shared" ref="L86:L149" si="12">A86&amp;G86&amp;H86</f>
        <v>00681768026 02B</v>
      </c>
      <c r="M86" s="5" t="str">
        <f t="shared" ref="M86:M149" si="13">B86&amp;F86&amp;H86&amp;C86</f>
        <v>Slovenský zväz vodného motorizmuaBvodný motorizmus - bežné transfery</v>
      </c>
      <c r="N86" s="3" t="str">
        <f t="shared" ref="N86:N149" si="14">+I86&amp;H86</f>
        <v>00681768aB</v>
      </c>
    </row>
    <row r="87" spans="1:14" x14ac:dyDescent="0.15">
      <c r="A87" s="202" t="s">
        <v>1004</v>
      </c>
      <c r="B87" s="204" t="str">
        <f>VLOOKUP(A87,Adr!A:B,2,FALSE)</f>
        <v>Slovenský zväz vzpierania</v>
      </c>
      <c r="C87" s="169" t="s">
        <v>1206</v>
      </c>
      <c r="D87" s="290">
        <v>170038</v>
      </c>
      <c r="E87" s="230">
        <v>0</v>
      </c>
      <c r="F87" s="166" t="s">
        <v>338</v>
      </c>
      <c r="G87" s="169" t="s">
        <v>319</v>
      </c>
      <c r="H87" s="169" t="s">
        <v>1057</v>
      </c>
      <c r="I87" s="192" t="str">
        <f t="shared" si="10"/>
        <v>31796079a</v>
      </c>
      <c r="J87" s="167" t="str">
        <f t="shared" si="11"/>
        <v>31796079026 02</v>
      </c>
      <c r="K87" s="5" t="s">
        <v>1207</v>
      </c>
      <c r="L87" s="167" t="str">
        <f t="shared" si="12"/>
        <v>31796079026 02B</v>
      </c>
      <c r="M87" s="5" t="str">
        <f t="shared" si="13"/>
        <v>Slovenský zväz vzpieraniaaBvzpieranie - bežné transfery</v>
      </c>
      <c r="N87" s="3" t="str">
        <f t="shared" si="14"/>
        <v>31796079aB</v>
      </c>
    </row>
    <row r="88" spans="1:14" x14ac:dyDescent="0.15">
      <c r="A88" s="202" t="s">
        <v>1004</v>
      </c>
      <c r="B88" s="204" t="str">
        <f>VLOOKUP(A88,Adr!A:B,2,FALSE)</f>
        <v>Slovenský zväz vzpierania</v>
      </c>
      <c r="C88" s="169" t="s">
        <v>1500</v>
      </c>
      <c r="D88" s="290">
        <v>60000</v>
      </c>
      <c r="E88" s="173">
        <v>0</v>
      </c>
      <c r="F88" s="166" t="s">
        <v>338</v>
      </c>
      <c r="G88" s="169" t="s">
        <v>319</v>
      </c>
      <c r="H88" s="169" t="s">
        <v>1489</v>
      </c>
      <c r="I88" s="192" t="str">
        <f t="shared" si="10"/>
        <v>31796079a</v>
      </c>
      <c r="J88" s="167" t="str">
        <f t="shared" si="11"/>
        <v>31796079026 02</v>
      </c>
      <c r="K88" s="5" t="s">
        <v>1207</v>
      </c>
      <c r="L88" s="167" t="str">
        <f t="shared" si="12"/>
        <v>31796079026 02K</v>
      </c>
      <c r="M88" s="5" t="str">
        <f t="shared" si="13"/>
        <v>Slovenský zväz vzpieraniaaKvzpieranie - kapitálové transfery</v>
      </c>
      <c r="N88" s="3" t="str">
        <f t="shared" si="14"/>
        <v>31796079aK</v>
      </c>
    </row>
    <row r="89" spans="1:14" x14ac:dyDescent="0.15">
      <c r="A89" s="198" t="s">
        <v>1010</v>
      </c>
      <c r="B89" s="204" t="str">
        <f>VLOOKUP(A89,Adr!A:B,2,FALSE)</f>
        <v>Teqballová federácia Slovensko</v>
      </c>
      <c r="C89" s="185" t="s">
        <v>1208</v>
      </c>
      <c r="D89" s="289">
        <v>23790</v>
      </c>
      <c r="E89" s="230">
        <v>0</v>
      </c>
      <c r="F89" s="166" t="s">
        <v>338</v>
      </c>
      <c r="G89" s="169" t="s">
        <v>319</v>
      </c>
      <c r="H89" s="169" t="s">
        <v>1057</v>
      </c>
      <c r="I89" s="192" t="str">
        <f t="shared" si="10"/>
        <v>53007344a</v>
      </c>
      <c r="J89" s="167" t="str">
        <f t="shared" si="11"/>
        <v>53007344026 02</v>
      </c>
      <c r="K89" s="5" t="s">
        <v>1209</v>
      </c>
      <c r="L89" s="167" t="str">
        <f t="shared" si="12"/>
        <v>53007344026 02B</v>
      </c>
      <c r="M89" s="5" t="str">
        <f t="shared" si="13"/>
        <v>Teqballová federácia SlovenskoaBteqball - bežné transfery</v>
      </c>
      <c r="N89" s="3" t="str">
        <f t="shared" si="14"/>
        <v>53007344aB</v>
      </c>
    </row>
    <row r="90" spans="1:14" x14ac:dyDescent="0.15">
      <c r="A90" s="198" t="s">
        <v>1010</v>
      </c>
      <c r="B90" s="204" t="str">
        <f>VLOOKUP(A90,Adr!A:B,2,FALSE)</f>
        <v>Teqballová federácia Slovensko</v>
      </c>
      <c r="C90" s="185" t="s">
        <v>1501</v>
      </c>
      <c r="D90" s="289">
        <v>8000</v>
      </c>
      <c r="E90" s="173">
        <v>0</v>
      </c>
      <c r="F90" s="166" t="s">
        <v>338</v>
      </c>
      <c r="G90" s="169" t="s">
        <v>319</v>
      </c>
      <c r="H90" s="169" t="s">
        <v>1489</v>
      </c>
      <c r="I90" s="192" t="str">
        <f t="shared" si="10"/>
        <v>53007344a</v>
      </c>
      <c r="J90" s="167" t="str">
        <f t="shared" si="11"/>
        <v>53007344026 02</v>
      </c>
      <c r="K90" s="5" t="s">
        <v>1209</v>
      </c>
      <c r="L90" s="167" t="str">
        <f t="shared" si="12"/>
        <v>53007344026 02K</v>
      </c>
      <c r="M90" s="5" t="str">
        <f t="shared" si="13"/>
        <v>Teqballová federácia SlovenskoaKteqball - kapitálové transfery</v>
      </c>
      <c r="N90" s="3" t="str">
        <f t="shared" si="14"/>
        <v>53007344aK</v>
      </c>
    </row>
    <row r="91" spans="1:14" x14ac:dyDescent="0.15">
      <c r="A91" s="198" t="s">
        <v>1018</v>
      </c>
      <c r="B91" s="204" t="str">
        <f>VLOOKUP(A91,Adr!A:B,2,FALSE)</f>
        <v>Združenie šípkarských organizácií</v>
      </c>
      <c r="C91" s="185" t="s">
        <v>1210</v>
      </c>
      <c r="D91" s="289">
        <v>38732</v>
      </c>
      <c r="E91" s="230">
        <v>0</v>
      </c>
      <c r="F91" s="166" t="s">
        <v>338</v>
      </c>
      <c r="G91" s="169" t="s">
        <v>319</v>
      </c>
      <c r="H91" s="169" t="s">
        <v>1057</v>
      </c>
      <c r="I91" s="192" t="str">
        <f t="shared" si="10"/>
        <v>35538015a</v>
      </c>
      <c r="J91" s="167" t="str">
        <f t="shared" si="11"/>
        <v>35538015026 02</v>
      </c>
      <c r="K91" s="5" t="s">
        <v>1211</v>
      </c>
      <c r="L91" s="167" t="str">
        <f t="shared" si="12"/>
        <v>35538015026 02B</v>
      </c>
      <c r="M91" s="5" t="str">
        <f t="shared" si="13"/>
        <v>Združenie šípkarských organizáciíaBšípky - bežné transfery</v>
      </c>
      <c r="N91" s="3" t="str">
        <f t="shared" si="14"/>
        <v>35538015aB</v>
      </c>
    </row>
    <row r="92" spans="1:14" ht="12" x14ac:dyDescent="0.15">
      <c r="A92" s="202" t="s">
        <v>1025</v>
      </c>
      <c r="B92" s="204" t="str">
        <f>VLOOKUP(A92,Adr!A:B,2,FALSE)</f>
        <v>Zväz potápačov Slovenska</v>
      </c>
      <c r="C92" s="196" t="s">
        <v>1212</v>
      </c>
      <c r="D92" s="288">
        <v>48328</v>
      </c>
      <c r="E92" s="173">
        <v>0</v>
      </c>
      <c r="F92" s="166" t="s">
        <v>338</v>
      </c>
      <c r="G92" s="169" t="s">
        <v>319</v>
      </c>
      <c r="H92" s="169" t="s">
        <v>1057</v>
      </c>
      <c r="I92" s="192" t="str">
        <f t="shared" si="10"/>
        <v>00585319a</v>
      </c>
      <c r="J92" s="167" t="str">
        <f t="shared" si="11"/>
        <v>00585319026 02</v>
      </c>
      <c r="K92" s="5" t="s">
        <v>1213</v>
      </c>
      <c r="L92" s="167" t="str">
        <f t="shared" si="12"/>
        <v>00585319026 02B</v>
      </c>
      <c r="M92" s="5" t="str">
        <f t="shared" si="13"/>
        <v>Zväz potápačov SlovenskaaBpotápačské športy - bežné transfery</v>
      </c>
      <c r="N92" s="3" t="str">
        <f t="shared" si="14"/>
        <v>00585319aB</v>
      </c>
    </row>
    <row r="93" spans="1:14" ht="12" x14ac:dyDescent="0.15">
      <c r="A93" s="198" t="s">
        <v>1032</v>
      </c>
      <c r="B93" s="204" t="str">
        <f>VLOOKUP(A93,Adr!A:B,2,FALSE)</f>
        <v>Zväz slovenského kolieskového korčuľovania</v>
      </c>
      <c r="C93" s="196" t="s">
        <v>1214</v>
      </c>
      <c r="D93" s="288">
        <v>108886</v>
      </c>
      <c r="E93" s="230">
        <v>0</v>
      </c>
      <c r="F93" s="166" t="s">
        <v>338</v>
      </c>
      <c r="G93" s="169" t="s">
        <v>319</v>
      </c>
      <c r="H93" s="169" t="s">
        <v>1057</v>
      </c>
      <c r="I93" s="192" t="str">
        <f t="shared" si="10"/>
        <v>42132690a</v>
      </c>
      <c r="J93" s="167" t="str">
        <f t="shared" si="11"/>
        <v>42132690026 02</v>
      </c>
      <c r="K93" s="5" t="s">
        <v>1215</v>
      </c>
      <c r="L93" s="167" t="str">
        <f t="shared" si="12"/>
        <v>42132690026 02B</v>
      </c>
      <c r="M93" s="5" t="str">
        <f t="shared" si="13"/>
        <v>Zväz slovenského kolieskového korčuľovaniaaBkolieskové korčuľovanie - bežné transfery</v>
      </c>
      <c r="N93" s="3" t="str">
        <f t="shared" si="14"/>
        <v>42132690aB</v>
      </c>
    </row>
    <row r="94" spans="1:14" x14ac:dyDescent="0.15">
      <c r="A94" s="166" t="s">
        <v>1039</v>
      </c>
      <c r="B94" s="204" t="str">
        <f>VLOOKUP(A94,Adr!A:B,2,FALSE)</f>
        <v>Zväz slovenského lyžovania</v>
      </c>
      <c r="C94" s="185" t="s">
        <v>1216</v>
      </c>
      <c r="D94" s="290">
        <v>841652</v>
      </c>
      <c r="E94" s="173">
        <v>0</v>
      </c>
      <c r="F94" s="166" t="s">
        <v>338</v>
      </c>
      <c r="G94" s="169" t="s">
        <v>319</v>
      </c>
      <c r="H94" s="169" t="s">
        <v>1057</v>
      </c>
      <c r="I94" s="192" t="str">
        <f t="shared" si="10"/>
        <v>50671669a</v>
      </c>
      <c r="J94" s="167" t="str">
        <f t="shared" si="11"/>
        <v>50671669026 02</v>
      </c>
      <c r="K94" s="5" t="s">
        <v>1217</v>
      </c>
      <c r="L94" s="167" t="str">
        <f t="shared" si="12"/>
        <v>50671669026 02B</v>
      </c>
      <c r="M94" s="5" t="str">
        <f t="shared" si="13"/>
        <v>Zväz slovenského lyžovaniaaBlyžovanie - bežné transfery</v>
      </c>
      <c r="N94" s="3" t="str">
        <f t="shared" si="14"/>
        <v>50671669aB</v>
      </c>
    </row>
    <row r="95" spans="1:14" x14ac:dyDescent="0.15">
      <c r="A95" s="166" t="s">
        <v>1039</v>
      </c>
      <c r="B95" s="204" t="str">
        <f>VLOOKUP(A95,Adr!A:B,2,FALSE)</f>
        <v>Zväz slovenského lyžovania</v>
      </c>
      <c r="C95" s="185" t="s">
        <v>1502</v>
      </c>
      <c r="D95" s="288">
        <v>100000</v>
      </c>
      <c r="E95" s="230">
        <v>0</v>
      </c>
      <c r="F95" s="166" t="s">
        <v>338</v>
      </c>
      <c r="G95" s="169" t="s">
        <v>319</v>
      </c>
      <c r="H95" s="169" t="s">
        <v>1489</v>
      </c>
      <c r="I95" s="192" t="str">
        <f t="shared" ref="I95" si="15">A95&amp;F95</f>
        <v>50671669a</v>
      </c>
      <c r="J95" s="167" t="str">
        <f t="shared" ref="J95" si="16">A95&amp;G95</f>
        <v>50671669026 02</v>
      </c>
      <c r="K95" s="5" t="s">
        <v>1217</v>
      </c>
      <c r="L95" s="167" t="str">
        <f t="shared" si="12"/>
        <v>50671669026 02K</v>
      </c>
      <c r="M95" s="5" t="str">
        <f t="shared" si="13"/>
        <v>Zväz slovenského lyžovaniaaKlyžovanie - kapitálové transfery</v>
      </c>
      <c r="N95" s="3" t="str">
        <f t="shared" si="14"/>
        <v>50671669aK</v>
      </c>
    </row>
    <row r="96" spans="1:14" x14ac:dyDescent="0.15">
      <c r="A96" s="166"/>
      <c r="B96" s="204" t="e">
        <f>VLOOKUP(A96,Adr!A:B,2,FALSE)</f>
        <v>#N/A</v>
      </c>
      <c r="C96" s="185"/>
      <c r="D96" s="288"/>
      <c r="E96" s="230"/>
      <c r="F96" s="166"/>
      <c r="G96" s="169"/>
      <c r="H96" s="169"/>
      <c r="I96" s="192" t="str">
        <f t="shared" ref="I96:I159" si="17">A96&amp;F96</f>
        <v/>
      </c>
      <c r="J96" s="167" t="str">
        <f t="shared" ref="J96:J159" si="18">A96&amp;G96</f>
        <v/>
      </c>
      <c r="K96" s="5"/>
      <c r="L96" s="167" t="str">
        <f t="shared" si="12"/>
        <v/>
      </c>
      <c r="M96" s="5" t="e">
        <f t="shared" si="13"/>
        <v>#N/A</v>
      </c>
      <c r="N96" s="3" t="str">
        <f t="shared" si="14"/>
        <v/>
      </c>
    </row>
    <row r="97" spans="1:14" x14ac:dyDescent="0.15">
      <c r="A97" s="202"/>
      <c r="B97" s="204" t="e">
        <f>VLOOKUP(A97,Adr!A:B,2,FALSE)</f>
        <v>#N/A</v>
      </c>
      <c r="C97" s="185"/>
      <c r="D97" s="288"/>
      <c r="E97" s="173"/>
      <c r="F97" s="166"/>
      <c r="G97" s="169"/>
      <c r="H97" s="169"/>
      <c r="I97" s="192" t="str">
        <f t="shared" si="17"/>
        <v/>
      </c>
      <c r="J97" s="167" t="str">
        <f t="shared" si="18"/>
        <v/>
      </c>
      <c r="K97" s="5"/>
      <c r="L97" s="167" t="str">
        <f t="shared" si="12"/>
        <v/>
      </c>
      <c r="M97" s="5" t="e">
        <f t="shared" si="13"/>
        <v>#N/A</v>
      </c>
      <c r="N97" s="3" t="str">
        <f t="shared" si="14"/>
        <v/>
      </c>
    </row>
    <row r="98" spans="1:14" x14ac:dyDescent="0.15">
      <c r="A98" s="166"/>
      <c r="B98" s="204" t="e">
        <f>VLOOKUP(A98,Adr!A:B,2,FALSE)</f>
        <v>#N/A</v>
      </c>
      <c r="C98" s="185"/>
      <c r="D98" s="288"/>
      <c r="E98" s="230"/>
      <c r="F98" s="166"/>
      <c r="G98" s="169"/>
      <c r="H98" s="169"/>
      <c r="I98" s="192" t="str">
        <f t="shared" si="17"/>
        <v/>
      </c>
      <c r="J98" s="167" t="str">
        <f t="shared" si="18"/>
        <v/>
      </c>
      <c r="K98" s="5"/>
      <c r="L98" s="167" t="str">
        <f t="shared" si="12"/>
        <v/>
      </c>
      <c r="M98" s="5" t="e">
        <f t="shared" si="13"/>
        <v>#N/A</v>
      </c>
      <c r="N98" s="3" t="str">
        <f t="shared" si="14"/>
        <v/>
      </c>
    </row>
    <row r="99" spans="1:14" x14ac:dyDescent="0.15">
      <c r="A99" s="182"/>
      <c r="B99" s="204" t="e">
        <f>VLOOKUP(A99,Adr!A:B,2,FALSE)</f>
        <v>#N/A</v>
      </c>
      <c r="C99" s="169"/>
      <c r="D99" s="289"/>
      <c r="E99" s="173"/>
      <c r="F99" s="166"/>
      <c r="G99" s="169"/>
      <c r="H99" s="169"/>
      <c r="I99" s="192" t="str">
        <f t="shared" si="17"/>
        <v/>
      </c>
      <c r="J99" s="167" t="str">
        <f t="shared" si="18"/>
        <v/>
      </c>
      <c r="K99" s="5"/>
      <c r="L99" s="167" t="str">
        <f t="shared" si="12"/>
        <v/>
      </c>
      <c r="M99" s="5" t="e">
        <f t="shared" si="13"/>
        <v>#N/A</v>
      </c>
      <c r="N99" s="3" t="str">
        <f t="shared" si="14"/>
        <v/>
      </c>
    </row>
    <row r="100" spans="1:14" x14ac:dyDescent="0.15">
      <c r="A100" s="166"/>
      <c r="B100" s="204" t="e">
        <f>VLOOKUP(A100,Adr!A:B,2,FALSE)</f>
        <v>#N/A</v>
      </c>
      <c r="C100" s="185"/>
      <c r="D100" s="288"/>
      <c r="E100" s="230"/>
      <c r="F100" s="166"/>
      <c r="G100" s="169"/>
      <c r="H100" s="169"/>
      <c r="I100" s="192" t="str">
        <f t="shared" si="17"/>
        <v/>
      </c>
      <c r="J100" s="167" t="str">
        <f t="shared" si="18"/>
        <v/>
      </c>
      <c r="K100" s="5"/>
      <c r="L100" s="167" t="str">
        <f t="shared" si="12"/>
        <v/>
      </c>
      <c r="M100" s="5" t="e">
        <f t="shared" si="13"/>
        <v>#N/A</v>
      </c>
      <c r="N100" s="3" t="str">
        <f t="shared" si="14"/>
        <v/>
      </c>
    </row>
    <row r="101" spans="1:14" x14ac:dyDescent="0.15">
      <c r="A101" s="198"/>
      <c r="B101" s="204" t="e">
        <f>VLOOKUP(A101,Adr!A:B,2,FALSE)</f>
        <v>#N/A</v>
      </c>
      <c r="C101" s="169"/>
      <c r="D101" s="289"/>
      <c r="E101" s="173"/>
      <c r="F101" s="166"/>
      <c r="G101" s="169"/>
      <c r="H101" s="169"/>
      <c r="I101" s="192" t="str">
        <f t="shared" si="17"/>
        <v/>
      </c>
      <c r="J101" s="167" t="str">
        <f t="shared" si="18"/>
        <v/>
      </c>
      <c r="K101" s="5"/>
      <c r="L101" s="167" t="str">
        <f t="shared" si="12"/>
        <v/>
      </c>
      <c r="M101" s="5" t="e">
        <f t="shared" si="13"/>
        <v>#N/A</v>
      </c>
      <c r="N101" s="3" t="str">
        <f t="shared" si="14"/>
        <v/>
      </c>
    </row>
    <row r="102" spans="1:14" x14ac:dyDescent="0.15">
      <c r="A102" s="198"/>
      <c r="B102" s="204" t="e">
        <f>VLOOKUP(A102,Adr!A:B,2,FALSE)</f>
        <v>#N/A</v>
      </c>
      <c r="C102" s="169"/>
      <c r="D102" s="289"/>
      <c r="E102" s="230"/>
      <c r="F102" s="166"/>
      <c r="G102" s="169"/>
      <c r="H102" s="169"/>
      <c r="I102" s="192" t="str">
        <f t="shared" si="17"/>
        <v/>
      </c>
      <c r="J102" s="167" t="str">
        <f t="shared" si="18"/>
        <v/>
      </c>
      <c r="K102" s="5"/>
      <c r="L102" s="167" t="str">
        <f t="shared" si="12"/>
        <v/>
      </c>
      <c r="M102" s="5" t="e">
        <f t="shared" si="13"/>
        <v>#N/A</v>
      </c>
      <c r="N102" s="3" t="str">
        <f t="shared" si="14"/>
        <v/>
      </c>
    </row>
    <row r="103" spans="1:14" x14ac:dyDescent="0.15">
      <c r="A103" s="198"/>
      <c r="B103" s="204" t="e">
        <f>VLOOKUP(A103,Adr!A:B,2,FALSE)</f>
        <v>#N/A</v>
      </c>
      <c r="C103" s="196"/>
      <c r="D103" s="288"/>
      <c r="E103" s="173"/>
      <c r="F103" s="166"/>
      <c r="G103" s="169"/>
      <c r="H103" s="169"/>
      <c r="I103" s="192" t="str">
        <f t="shared" si="17"/>
        <v/>
      </c>
      <c r="J103" s="167" t="str">
        <f t="shared" si="18"/>
        <v/>
      </c>
      <c r="K103" s="5"/>
      <c r="L103" s="167" t="str">
        <f t="shared" si="12"/>
        <v/>
      </c>
      <c r="M103" s="5" t="e">
        <f t="shared" si="13"/>
        <v>#N/A</v>
      </c>
      <c r="N103" s="3" t="str">
        <f t="shared" si="14"/>
        <v/>
      </c>
    </row>
    <row r="104" spans="1:14" x14ac:dyDescent="0.15">
      <c r="A104" s="202"/>
      <c r="B104" s="204" t="e">
        <f>VLOOKUP(A104,Adr!A:B,2,FALSE)</f>
        <v>#N/A</v>
      </c>
      <c r="C104" s="196"/>
      <c r="D104" s="288"/>
      <c r="E104" s="230"/>
      <c r="F104" s="166"/>
      <c r="G104" s="169"/>
      <c r="H104" s="169"/>
      <c r="I104" s="192" t="str">
        <f t="shared" si="17"/>
        <v/>
      </c>
      <c r="J104" s="167" t="str">
        <f t="shared" si="18"/>
        <v/>
      </c>
      <c r="K104" s="5"/>
      <c r="L104" s="167" t="str">
        <f t="shared" si="12"/>
        <v/>
      </c>
      <c r="M104" s="5" t="e">
        <f t="shared" si="13"/>
        <v>#N/A</v>
      </c>
      <c r="N104" s="3" t="str">
        <f t="shared" si="14"/>
        <v/>
      </c>
    </row>
    <row r="105" spans="1:14" x14ac:dyDescent="0.15">
      <c r="A105" s="202"/>
      <c r="B105" s="204" t="e">
        <f>VLOOKUP(A105,Adr!A:B,2,FALSE)</f>
        <v>#N/A</v>
      </c>
      <c r="C105" s="185"/>
      <c r="D105" s="288"/>
      <c r="E105" s="173"/>
      <c r="F105" s="166"/>
      <c r="G105" s="169"/>
      <c r="H105" s="169"/>
      <c r="I105" s="192" t="str">
        <f t="shared" si="17"/>
        <v/>
      </c>
      <c r="J105" s="167" t="str">
        <f t="shared" si="18"/>
        <v/>
      </c>
      <c r="K105" s="5"/>
      <c r="L105" s="167" t="str">
        <f t="shared" si="12"/>
        <v/>
      </c>
      <c r="M105" s="5" t="e">
        <f t="shared" si="13"/>
        <v>#N/A</v>
      </c>
      <c r="N105" s="3" t="str">
        <f t="shared" si="14"/>
        <v/>
      </c>
    </row>
    <row r="106" spans="1:14" x14ac:dyDescent="0.15">
      <c r="A106" s="202"/>
      <c r="B106" s="204" t="e">
        <f>VLOOKUP(A106,Adr!A:B,2,FALSE)</f>
        <v>#N/A</v>
      </c>
      <c r="C106" s="196"/>
      <c r="D106" s="288"/>
      <c r="E106" s="230"/>
      <c r="F106" s="166"/>
      <c r="G106" s="169"/>
      <c r="H106" s="169"/>
      <c r="I106" s="192" t="str">
        <f t="shared" si="17"/>
        <v/>
      </c>
      <c r="J106" s="167" t="str">
        <f t="shared" si="18"/>
        <v/>
      </c>
      <c r="K106" s="5"/>
      <c r="L106" s="167" t="str">
        <f t="shared" si="12"/>
        <v/>
      </c>
      <c r="M106" s="5" t="e">
        <f t="shared" si="13"/>
        <v>#N/A</v>
      </c>
      <c r="N106" s="3" t="str">
        <f t="shared" si="14"/>
        <v/>
      </c>
    </row>
    <row r="107" spans="1:14" x14ac:dyDescent="0.15">
      <c r="A107" s="166"/>
      <c r="B107" s="204" t="e">
        <f>VLOOKUP(A107,Adr!A:B,2,FALSE)</f>
        <v>#N/A</v>
      </c>
      <c r="C107" s="185"/>
      <c r="D107" s="288"/>
      <c r="E107" s="173"/>
      <c r="F107" s="166"/>
      <c r="G107" s="169"/>
      <c r="H107" s="169"/>
      <c r="I107" s="192" t="str">
        <f t="shared" si="17"/>
        <v/>
      </c>
      <c r="J107" s="167" t="str">
        <f t="shared" si="18"/>
        <v/>
      </c>
      <c r="K107" s="5"/>
      <c r="L107" s="167" t="str">
        <f t="shared" si="12"/>
        <v/>
      </c>
      <c r="M107" s="5" t="e">
        <f t="shared" si="13"/>
        <v>#N/A</v>
      </c>
      <c r="N107" s="3" t="str">
        <f t="shared" si="14"/>
        <v/>
      </c>
    </row>
    <row r="108" spans="1:14" x14ac:dyDescent="0.15">
      <c r="A108" s="166"/>
      <c r="B108" s="204" t="e">
        <f>VLOOKUP(A108,Adr!A:B,2,FALSE)</f>
        <v>#N/A</v>
      </c>
      <c r="C108" s="196"/>
      <c r="D108" s="290"/>
      <c r="E108" s="230"/>
      <c r="F108" s="166"/>
      <c r="G108" s="169"/>
      <c r="H108" s="169"/>
      <c r="I108" s="192" t="str">
        <f t="shared" si="17"/>
        <v/>
      </c>
      <c r="J108" s="167" t="str">
        <f t="shared" si="18"/>
        <v/>
      </c>
      <c r="K108" s="5"/>
      <c r="L108" s="167" t="str">
        <f t="shared" si="12"/>
        <v/>
      </c>
      <c r="M108" s="5" t="e">
        <f t="shared" si="13"/>
        <v>#N/A</v>
      </c>
      <c r="N108" s="3" t="str">
        <f t="shared" si="14"/>
        <v/>
      </c>
    </row>
    <row r="109" spans="1:14" x14ac:dyDescent="0.15">
      <c r="A109" s="202"/>
      <c r="B109" s="204" t="e">
        <f>VLOOKUP(A109,Adr!A:B,2,FALSE)</f>
        <v>#N/A</v>
      </c>
      <c r="C109" s="185"/>
      <c r="D109" s="288"/>
      <c r="E109" s="173"/>
      <c r="F109" s="166"/>
      <c r="G109" s="169"/>
      <c r="H109" s="169"/>
      <c r="I109" s="192" t="str">
        <f t="shared" si="17"/>
        <v/>
      </c>
      <c r="J109" s="167" t="str">
        <f t="shared" si="18"/>
        <v/>
      </c>
      <c r="K109" s="5"/>
      <c r="L109" s="167" t="str">
        <f t="shared" si="12"/>
        <v/>
      </c>
      <c r="M109" s="5" t="e">
        <f t="shared" si="13"/>
        <v>#N/A</v>
      </c>
      <c r="N109" s="3" t="str">
        <f t="shared" si="14"/>
        <v/>
      </c>
    </row>
    <row r="110" spans="1:14" x14ac:dyDescent="0.15">
      <c r="A110" s="202"/>
      <c r="B110" s="204" t="e">
        <f>VLOOKUP(A110,Adr!A:B,2,FALSE)</f>
        <v>#N/A</v>
      </c>
      <c r="C110" s="185"/>
      <c r="D110" s="288"/>
      <c r="E110" s="230"/>
      <c r="F110" s="166"/>
      <c r="G110" s="169"/>
      <c r="H110" s="169"/>
      <c r="I110" s="192" t="str">
        <f t="shared" si="17"/>
        <v/>
      </c>
      <c r="J110" s="167" t="str">
        <f t="shared" si="18"/>
        <v/>
      </c>
      <c r="K110" s="5"/>
      <c r="L110" s="167" t="str">
        <f t="shared" si="12"/>
        <v/>
      </c>
      <c r="M110" s="5" t="e">
        <f t="shared" si="13"/>
        <v>#N/A</v>
      </c>
      <c r="N110" s="3" t="str">
        <f t="shared" si="14"/>
        <v/>
      </c>
    </row>
    <row r="111" spans="1:14" x14ac:dyDescent="0.15">
      <c r="A111" s="198"/>
      <c r="B111" s="204" t="e">
        <f>VLOOKUP(A111,Adr!A:B,2,FALSE)</f>
        <v>#N/A</v>
      </c>
      <c r="C111" s="185"/>
      <c r="D111" s="288"/>
      <c r="E111" s="173"/>
      <c r="F111" s="166"/>
      <c r="G111" s="169"/>
      <c r="H111" s="169"/>
      <c r="I111" s="192" t="str">
        <f t="shared" si="17"/>
        <v/>
      </c>
      <c r="J111" s="167" t="str">
        <f t="shared" si="18"/>
        <v/>
      </c>
      <c r="K111" s="5"/>
      <c r="L111" s="167" t="str">
        <f t="shared" si="12"/>
        <v/>
      </c>
      <c r="M111" s="5" t="e">
        <f t="shared" si="13"/>
        <v>#N/A</v>
      </c>
      <c r="N111" s="3" t="str">
        <f t="shared" si="14"/>
        <v/>
      </c>
    </row>
    <row r="112" spans="1:14" x14ac:dyDescent="0.15">
      <c r="A112" s="166"/>
      <c r="B112" s="204" t="e">
        <f>VLOOKUP(A112,Adr!A:B,2,FALSE)</f>
        <v>#N/A</v>
      </c>
      <c r="C112" s="196"/>
      <c r="D112" s="290"/>
      <c r="E112" s="230"/>
      <c r="F112" s="166"/>
      <c r="G112" s="169"/>
      <c r="H112" s="169"/>
      <c r="I112" s="192" t="str">
        <f t="shared" si="17"/>
        <v/>
      </c>
      <c r="J112" s="167" t="str">
        <f t="shared" si="18"/>
        <v/>
      </c>
      <c r="K112" s="5"/>
      <c r="L112" s="167" t="str">
        <f t="shared" si="12"/>
        <v/>
      </c>
      <c r="M112" s="5" t="e">
        <f t="shared" si="13"/>
        <v>#N/A</v>
      </c>
      <c r="N112" s="3" t="str">
        <f t="shared" si="14"/>
        <v/>
      </c>
    </row>
    <row r="113" spans="1:14" x14ac:dyDescent="0.15">
      <c r="A113" s="202"/>
      <c r="B113" s="204" t="e">
        <f>VLOOKUP(A113,Adr!A:B,2,FALSE)</f>
        <v>#N/A</v>
      </c>
      <c r="C113" s="196"/>
      <c r="D113" s="288"/>
      <c r="E113" s="173"/>
      <c r="F113" s="166"/>
      <c r="G113" s="169"/>
      <c r="H113" s="169"/>
      <c r="I113" s="192" t="str">
        <f t="shared" si="17"/>
        <v/>
      </c>
      <c r="J113" s="167" t="str">
        <f t="shared" si="18"/>
        <v/>
      </c>
      <c r="K113" s="5"/>
      <c r="L113" s="167" t="str">
        <f t="shared" si="12"/>
        <v/>
      </c>
      <c r="M113" s="5" t="e">
        <f t="shared" si="13"/>
        <v>#N/A</v>
      </c>
      <c r="N113" s="3" t="str">
        <f t="shared" si="14"/>
        <v/>
      </c>
    </row>
    <row r="114" spans="1:14" x14ac:dyDescent="0.15">
      <c r="A114" s="202"/>
      <c r="B114" s="204" t="e">
        <f>VLOOKUP(A114,Adr!A:B,2,FALSE)</f>
        <v>#N/A</v>
      </c>
      <c r="C114" s="185"/>
      <c r="D114" s="288"/>
      <c r="E114" s="230"/>
      <c r="F114" s="166"/>
      <c r="G114" s="169"/>
      <c r="H114" s="169"/>
      <c r="I114" s="192" t="str">
        <f t="shared" si="17"/>
        <v/>
      </c>
      <c r="J114" s="167" t="str">
        <f t="shared" si="18"/>
        <v/>
      </c>
      <c r="K114" s="5"/>
      <c r="L114" s="167" t="str">
        <f t="shared" si="12"/>
        <v/>
      </c>
      <c r="M114" s="5" t="e">
        <f t="shared" si="13"/>
        <v>#N/A</v>
      </c>
      <c r="N114" s="3" t="str">
        <f t="shared" si="14"/>
        <v/>
      </c>
    </row>
    <row r="115" spans="1:14" x14ac:dyDescent="0.15">
      <c r="A115" s="166"/>
      <c r="B115" s="204" t="e">
        <f>VLOOKUP(A115,Adr!A:B,2,FALSE)</f>
        <v>#N/A</v>
      </c>
      <c r="C115" s="196"/>
      <c r="D115" s="290"/>
      <c r="E115" s="173"/>
      <c r="F115" s="166"/>
      <c r="G115" s="169"/>
      <c r="H115" s="169"/>
      <c r="I115" s="192" t="str">
        <f t="shared" si="17"/>
        <v/>
      </c>
      <c r="J115" s="167" t="str">
        <f t="shared" si="18"/>
        <v/>
      </c>
      <c r="K115" s="5"/>
      <c r="L115" s="167" t="str">
        <f t="shared" si="12"/>
        <v/>
      </c>
      <c r="M115" s="5" t="e">
        <f t="shared" si="13"/>
        <v>#N/A</v>
      </c>
      <c r="N115" s="3" t="str">
        <f t="shared" si="14"/>
        <v/>
      </c>
    </row>
    <row r="116" spans="1:14" x14ac:dyDescent="0.15">
      <c r="A116" s="202"/>
      <c r="B116" s="204" t="e">
        <f>VLOOKUP(A116,Adr!A:B,2,FALSE)</f>
        <v>#N/A</v>
      </c>
      <c r="C116" s="185"/>
      <c r="D116" s="288"/>
      <c r="E116" s="230"/>
      <c r="F116" s="166"/>
      <c r="G116" s="169"/>
      <c r="H116" s="169"/>
      <c r="I116" s="192" t="str">
        <f t="shared" si="17"/>
        <v/>
      </c>
      <c r="J116" s="167" t="str">
        <f t="shared" si="18"/>
        <v/>
      </c>
      <c r="K116" s="5"/>
      <c r="L116" s="167" t="str">
        <f t="shared" si="12"/>
        <v/>
      </c>
      <c r="M116" s="5" t="e">
        <f t="shared" si="13"/>
        <v>#N/A</v>
      </c>
      <c r="N116" s="3" t="str">
        <f t="shared" si="14"/>
        <v/>
      </c>
    </row>
    <row r="117" spans="1:14" x14ac:dyDescent="0.15">
      <c r="A117" s="202"/>
      <c r="B117" s="204" t="e">
        <f>VLOOKUP(A117,Adr!A:B,2,FALSE)</f>
        <v>#N/A</v>
      </c>
      <c r="C117" s="185"/>
      <c r="D117" s="288"/>
      <c r="E117" s="173"/>
      <c r="F117" s="166"/>
      <c r="G117" s="169"/>
      <c r="H117" s="169"/>
      <c r="I117" s="192" t="str">
        <f t="shared" si="17"/>
        <v/>
      </c>
      <c r="J117" s="167" t="str">
        <f t="shared" si="18"/>
        <v/>
      </c>
      <c r="K117" s="5"/>
      <c r="L117" s="167" t="str">
        <f t="shared" si="12"/>
        <v/>
      </c>
      <c r="M117" s="5" t="e">
        <f t="shared" si="13"/>
        <v>#N/A</v>
      </c>
      <c r="N117" s="3" t="str">
        <f t="shared" si="14"/>
        <v/>
      </c>
    </row>
    <row r="118" spans="1:14" x14ac:dyDescent="0.15">
      <c r="A118" s="202"/>
      <c r="B118" s="204" t="e">
        <f>VLOOKUP(A118,Adr!A:B,2,FALSE)</f>
        <v>#N/A</v>
      </c>
      <c r="C118" s="169"/>
      <c r="D118" s="289"/>
      <c r="E118" s="230"/>
      <c r="F118" s="166"/>
      <c r="G118" s="169"/>
      <c r="H118" s="169"/>
      <c r="I118" s="192" t="str">
        <f t="shared" si="17"/>
        <v/>
      </c>
      <c r="J118" s="167" t="str">
        <f t="shared" si="18"/>
        <v/>
      </c>
      <c r="K118" s="5"/>
      <c r="L118" s="167" t="str">
        <f t="shared" si="12"/>
        <v/>
      </c>
      <c r="M118" s="5" t="e">
        <f t="shared" si="13"/>
        <v>#N/A</v>
      </c>
      <c r="N118" s="3" t="str">
        <f t="shared" si="14"/>
        <v/>
      </c>
    </row>
    <row r="119" spans="1:14" x14ac:dyDescent="0.15">
      <c r="A119" s="166"/>
      <c r="B119" s="204" t="e">
        <f>VLOOKUP(A119,Adr!A:B,2,FALSE)</f>
        <v>#N/A</v>
      </c>
      <c r="C119" s="196"/>
      <c r="D119" s="290"/>
      <c r="E119" s="173"/>
      <c r="F119" s="166"/>
      <c r="G119" s="169"/>
      <c r="H119" s="169"/>
      <c r="I119" s="192" t="str">
        <f t="shared" si="17"/>
        <v/>
      </c>
      <c r="J119" s="167" t="str">
        <f t="shared" si="18"/>
        <v/>
      </c>
      <c r="K119" s="5"/>
      <c r="L119" s="167" t="str">
        <f t="shared" si="12"/>
        <v/>
      </c>
      <c r="M119" s="5" t="e">
        <f t="shared" si="13"/>
        <v>#N/A</v>
      </c>
      <c r="N119" s="3" t="str">
        <f t="shared" si="14"/>
        <v/>
      </c>
    </row>
    <row r="120" spans="1:14" x14ac:dyDescent="0.15">
      <c r="A120" s="202"/>
      <c r="B120" s="204" t="e">
        <f>VLOOKUP(A120,Adr!A:B,2,FALSE)</f>
        <v>#N/A</v>
      </c>
      <c r="C120" s="169"/>
      <c r="D120" s="289"/>
      <c r="E120" s="230"/>
      <c r="F120" s="166"/>
      <c r="G120" s="169"/>
      <c r="H120" s="169"/>
      <c r="I120" s="192" t="str">
        <f t="shared" si="17"/>
        <v/>
      </c>
      <c r="J120" s="167" t="str">
        <f t="shared" si="18"/>
        <v/>
      </c>
      <c r="K120" s="5"/>
      <c r="L120" s="167" t="str">
        <f t="shared" si="12"/>
        <v/>
      </c>
      <c r="M120" s="5" t="e">
        <f t="shared" si="13"/>
        <v>#N/A</v>
      </c>
      <c r="N120" s="3" t="str">
        <f t="shared" si="14"/>
        <v/>
      </c>
    </row>
    <row r="121" spans="1:14" x14ac:dyDescent="0.15">
      <c r="A121" s="202"/>
      <c r="B121" s="204" t="e">
        <f>VLOOKUP(A121,Adr!A:B,2,FALSE)</f>
        <v>#N/A</v>
      </c>
      <c r="C121" s="185"/>
      <c r="D121" s="288"/>
      <c r="E121" s="173"/>
      <c r="F121" s="166"/>
      <c r="G121" s="169"/>
      <c r="H121" s="169"/>
      <c r="I121" s="192" t="str">
        <f t="shared" si="17"/>
        <v/>
      </c>
      <c r="J121" s="167" t="str">
        <f t="shared" si="18"/>
        <v/>
      </c>
      <c r="K121" s="5"/>
      <c r="L121" s="167" t="str">
        <f t="shared" si="12"/>
        <v/>
      </c>
      <c r="M121" s="5" t="e">
        <f t="shared" si="13"/>
        <v>#N/A</v>
      </c>
      <c r="N121" s="3" t="str">
        <f t="shared" si="14"/>
        <v/>
      </c>
    </row>
    <row r="122" spans="1:14" x14ac:dyDescent="0.15">
      <c r="A122" s="166"/>
      <c r="B122" s="204" t="e">
        <f>VLOOKUP(A122,Adr!A:B,2,FALSE)</f>
        <v>#N/A</v>
      </c>
      <c r="C122" s="196"/>
      <c r="D122" s="290"/>
      <c r="E122" s="230"/>
      <c r="F122" s="166"/>
      <c r="G122" s="169"/>
      <c r="H122" s="169"/>
      <c r="I122" s="192" t="str">
        <f t="shared" si="17"/>
        <v/>
      </c>
      <c r="J122" s="167" t="str">
        <f t="shared" si="18"/>
        <v/>
      </c>
      <c r="K122" s="5"/>
      <c r="L122" s="167" t="str">
        <f t="shared" si="12"/>
        <v/>
      </c>
      <c r="M122" s="5" t="e">
        <f t="shared" si="13"/>
        <v>#N/A</v>
      </c>
      <c r="N122" s="3" t="str">
        <f t="shared" si="14"/>
        <v/>
      </c>
    </row>
    <row r="123" spans="1:14" x14ac:dyDescent="0.15">
      <c r="A123" s="198"/>
      <c r="B123" s="204" t="e">
        <f>VLOOKUP(A123,Adr!A:B,2,FALSE)</f>
        <v>#N/A</v>
      </c>
      <c r="C123" s="185"/>
      <c r="D123" s="288"/>
      <c r="E123" s="173"/>
      <c r="F123" s="166"/>
      <c r="G123" s="169"/>
      <c r="H123" s="169"/>
      <c r="I123" s="192" t="str">
        <f t="shared" si="17"/>
        <v/>
      </c>
      <c r="J123" s="167" t="str">
        <f t="shared" si="18"/>
        <v/>
      </c>
      <c r="K123" s="5"/>
      <c r="L123" s="167" t="str">
        <f t="shared" si="12"/>
        <v/>
      </c>
      <c r="M123" s="5" t="e">
        <f t="shared" si="13"/>
        <v>#N/A</v>
      </c>
      <c r="N123" s="3" t="str">
        <f t="shared" si="14"/>
        <v/>
      </c>
    </row>
    <row r="124" spans="1:14" x14ac:dyDescent="0.15">
      <c r="A124" s="202"/>
      <c r="B124" s="204" t="e">
        <f>VLOOKUP(A124,Adr!A:B,2,FALSE)</f>
        <v>#N/A</v>
      </c>
      <c r="C124" s="185"/>
      <c r="D124" s="288"/>
      <c r="E124" s="230"/>
      <c r="F124" s="166"/>
      <c r="G124" s="169"/>
      <c r="H124" s="169"/>
      <c r="I124" s="192" t="str">
        <f t="shared" si="17"/>
        <v/>
      </c>
      <c r="J124" s="167" t="str">
        <f t="shared" si="18"/>
        <v/>
      </c>
      <c r="K124" s="5"/>
      <c r="L124" s="167" t="str">
        <f t="shared" si="12"/>
        <v/>
      </c>
      <c r="M124" s="5" t="e">
        <f t="shared" si="13"/>
        <v>#N/A</v>
      </c>
      <c r="N124" s="3" t="str">
        <f t="shared" si="14"/>
        <v/>
      </c>
    </row>
    <row r="125" spans="1:14" x14ac:dyDescent="0.15">
      <c r="A125" s="202"/>
      <c r="B125" s="204" t="e">
        <f>VLOOKUP(A125,Adr!A:B,2,FALSE)</f>
        <v>#N/A</v>
      </c>
      <c r="C125" s="185"/>
      <c r="D125" s="288"/>
      <c r="E125" s="173"/>
      <c r="F125" s="166"/>
      <c r="G125" s="169"/>
      <c r="H125" s="169"/>
      <c r="I125" s="192" t="str">
        <f t="shared" si="17"/>
        <v/>
      </c>
      <c r="J125" s="167" t="str">
        <f t="shared" si="18"/>
        <v/>
      </c>
      <c r="K125" s="5"/>
      <c r="L125" s="167" t="str">
        <f t="shared" si="12"/>
        <v/>
      </c>
      <c r="M125" s="5" t="e">
        <f t="shared" si="13"/>
        <v>#N/A</v>
      </c>
      <c r="N125" s="3" t="str">
        <f t="shared" si="14"/>
        <v/>
      </c>
    </row>
    <row r="126" spans="1:14" x14ac:dyDescent="0.15">
      <c r="A126" s="166"/>
      <c r="B126" s="204" t="e">
        <f>VLOOKUP(A126,Adr!A:B,2,FALSE)</f>
        <v>#N/A</v>
      </c>
      <c r="C126" s="196"/>
      <c r="D126" s="290"/>
      <c r="E126" s="230"/>
      <c r="F126" s="166"/>
      <c r="G126" s="169"/>
      <c r="H126" s="169"/>
      <c r="I126" s="192" t="str">
        <f t="shared" si="17"/>
        <v/>
      </c>
      <c r="J126" s="167" t="str">
        <f t="shared" si="18"/>
        <v/>
      </c>
      <c r="K126" s="5"/>
      <c r="L126" s="167" t="str">
        <f t="shared" si="12"/>
        <v/>
      </c>
      <c r="M126" s="5" t="e">
        <f t="shared" si="13"/>
        <v>#N/A</v>
      </c>
      <c r="N126" s="3" t="str">
        <f t="shared" si="14"/>
        <v/>
      </c>
    </row>
    <row r="127" spans="1:14" x14ac:dyDescent="0.15">
      <c r="A127" s="166"/>
      <c r="B127" s="204" t="e">
        <f>VLOOKUP(A127,Adr!A:B,2,FALSE)</f>
        <v>#N/A</v>
      </c>
      <c r="C127" s="196"/>
      <c r="D127" s="290"/>
      <c r="E127" s="173"/>
      <c r="F127" s="166"/>
      <c r="G127" s="169"/>
      <c r="H127" s="169"/>
      <c r="I127" s="192" t="str">
        <f t="shared" si="17"/>
        <v/>
      </c>
      <c r="J127" s="167" t="str">
        <f t="shared" si="18"/>
        <v/>
      </c>
      <c r="K127" s="5"/>
      <c r="L127" s="167" t="str">
        <f t="shared" si="12"/>
        <v/>
      </c>
      <c r="M127" s="5" t="e">
        <f t="shared" si="13"/>
        <v>#N/A</v>
      </c>
      <c r="N127" s="3" t="str">
        <f t="shared" si="14"/>
        <v/>
      </c>
    </row>
    <row r="128" spans="1:14" x14ac:dyDescent="0.15">
      <c r="A128" s="202"/>
      <c r="B128" s="204" t="e">
        <f>VLOOKUP(A128,Adr!A:B,2,FALSE)</f>
        <v>#N/A</v>
      </c>
      <c r="C128" s="196"/>
      <c r="D128" s="288"/>
      <c r="E128" s="230"/>
      <c r="F128" s="166"/>
      <c r="G128" s="169"/>
      <c r="H128" s="169"/>
      <c r="I128" s="192" t="str">
        <f t="shared" si="17"/>
        <v/>
      </c>
      <c r="J128" s="167" t="str">
        <f t="shared" si="18"/>
        <v/>
      </c>
      <c r="K128" s="5"/>
      <c r="L128" s="167" t="str">
        <f t="shared" si="12"/>
        <v/>
      </c>
      <c r="M128" s="5" t="e">
        <f t="shared" si="13"/>
        <v>#N/A</v>
      </c>
      <c r="N128" s="3" t="str">
        <f t="shared" si="14"/>
        <v/>
      </c>
    </row>
    <row r="129" spans="1:14" x14ac:dyDescent="0.15">
      <c r="A129" s="202"/>
      <c r="B129" s="204" t="e">
        <f>VLOOKUP(A129,Adr!A:B,2,FALSE)</f>
        <v>#N/A</v>
      </c>
      <c r="C129" s="196"/>
      <c r="D129" s="288"/>
      <c r="E129" s="173"/>
      <c r="F129" s="166"/>
      <c r="G129" s="169"/>
      <c r="H129" s="169"/>
      <c r="I129" s="192" t="str">
        <f t="shared" si="17"/>
        <v/>
      </c>
      <c r="J129" s="167" t="str">
        <f t="shared" si="18"/>
        <v/>
      </c>
      <c r="K129" s="5"/>
      <c r="L129" s="167" t="str">
        <f t="shared" si="12"/>
        <v/>
      </c>
      <c r="M129" s="5" t="e">
        <f t="shared" si="13"/>
        <v>#N/A</v>
      </c>
      <c r="N129" s="3" t="str">
        <f t="shared" si="14"/>
        <v/>
      </c>
    </row>
    <row r="130" spans="1:14" x14ac:dyDescent="0.15">
      <c r="A130" s="202"/>
      <c r="B130" s="204" t="e">
        <f>VLOOKUP(A130,Adr!A:B,2,FALSE)</f>
        <v>#N/A</v>
      </c>
      <c r="C130" s="185"/>
      <c r="D130" s="288"/>
      <c r="E130" s="230"/>
      <c r="F130" s="166"/>
      <c r="G130" s="169"/>
      <c r="H130" s="169"/>
      <c r="I130" s="192" t="str">
        <f t="shared" si="17"/>
        <v/>
      </c>
      <c r="J130" s="167" t="str">
        <f t="shared" si="18"/>
        <v/>
      </c>
      <c r="K130" s="5"/>
      <c r="L130" s="167" t="str">
        <f t="shared" si="12"/>
        <v/>
      </c>
      <c r="M130" s="5" t="e">
        <f t="shared" si="13"/>
        <v>#N/A</v>
      </c>
      <c r="N130" s="3" t="str">
        <f t="shared" si="14"/>
        <v/>
      </c>
    </row>
    <row r="131" spans="1:14" x14ac:dyDescent="0.15">
      <c r="A131" s="202"/>
      <c r="B131" s="204" t="e">
        <f>VLOOKUP(A131,Adr!A:B,2,FALSE)</f>
        <v>#N/A</v>
      </c>
      <c r="C131" s="185"/>
      <c r="D131" s="288"/>
      <c r="E131" s="173"/>
      <c r="F131" s="166"/>
      <c r="G131" s="169"/>
      <c r="H131" s="169"/>
      <c r="I131" s="192" t="str">
        <f t="shared" si="17"/>
        <v/>
      </c>
      <c r="J131" s="167" t="str">
        <f t="shared" si="18"/>
        <v/>
      </c>
      <c r="K131" s="5"/>
      <c r="L131" s="167" t="str">
        <f t="shared" si="12"/>
        <v/>
      </c>
      <c r="M131" s="5" t="e">
        <f t="shared" si="13"/>
        <v>#N/A</v>
      </c>
      <c r="N131" s="3" t="str">
        <f t="shared" si="14"/>
        <v/>
      </c>
    </row>
    <row r="132" spans="1:14" x14ac:dyDescent="0.15">
      <c r="A132" s="166"/>
      <c r="B132" s="204" t="e">
        <f>VLOOKUP(A132,Adr!A:B,2,FALSE)</f>
        <v>#N/A</v>
      </c>
      <c r="C132" s="169"/>
      <c r="D132" s="289"/>
      <c r="E132" s="230"/>
      <c r="F132" s="166"/>
      <c r="G132" s="169"/>
      <c r="H132" s="169"/>
      <c r="I132" s="192" t="str">
        <f t="shared" si="17"/>
        <v/>
      </c>
      <c r="J132" s="167" t="str">
        <f t="shared" si="18"/>
        <v/>
      </c>
      <c r="K132" s="5"/>
      <c r="L132" s="167" t="str">
        <f t="shared" si="12"/>
        <v/>
      </c>
      <c r="M132" s="5" t="e">
        <f t="shared" si="13"/>
        <v>#N/A</v>
      </c>
      <c r="N132" s="3" t="str">
        <f t="shared" si="14"/>
        <v/>
      </c>
    </row>
    <row r="133" spans="1:14" x14ac:dyDescent="0.15">
      <c r="A133" s="202"/>
      <c r="B133" s="204" t="e">
        <f>VLOOKUP(A133,Adr!A:B,2,FALSE)</f>
        <v>#N/A</v>
      </c>
      <c r="C133" s="185"/>
      <c r="D133" s="288"/>
      <c r="E133" s="173"/>
      <c r="F133" s="166"/>
      <c r="G133" s="169"/>
      <c r="H133" s="169"/>
      <c r="I133" s="192" t="str">
        <f t="shared" si="17"/>
        <v/>
      </c>
      <c r="J133" s="167" t="str">
        <f t="shared" si="18"/>
        <v/>
      </c>
      <c r="K133" s="5"/>
      <c r="L133" s="167" t="str">
        <f t="shared" si="12"/>
        <v/>
      </c>
      <c r="M133" s="5" t="e">
        <f t="shared" si="13"/>
        <v>#N/A</v>
      </c>
      <c r="N133" s="3" t="str">
        <f t="shared" si="14"/>
        <v/>
      </c>
    </row>
    <row r="134" spans="1:14" x14ac:dyDescent="0.15">
      <c r="A134" s="202"/>
      <c r="B134" s="204" t="e">
        <f>VLOOKUP(A134,Adr!A:B,2,FALSE)</f>
        <v>#N/A</v>
      </c>
      <c r="C134" s="169"/>
      <c r="D134" s="289"/>
      <c r="E134" s="230"/>
      <c r="F134" s="166"/>
      <c r="G134" s="169"/>
      <c r="H134" s="169"/>
      <c r="I134" s="192" t="str">
        <f t="shared" si="17"/>
        <v/>
      </c>
      <c r="J134" s="167" t="str">
        <f t="shared" si="18"/>
        <v/>
      </c>
      <c r="K134" s="5"/>
      <c r="L134" s="167" t="str">
        <f t="shared" si="12"/>
        <v/>
      </c>
      <c r="M134" s="5" t="e">
        <f t="shared" si="13"/>
        <v>#N/A</v>
      </c>
      <c r="N134" s="3" t="str">
        <f t="shared" si="14"/>
        <v/>
      </c>
    </row>
    <row r="135" spans="1:14" x14ac:dyDescent="0.15">
      <c r="A135" s="178"/>
      <c r="B135" s="204" t="e">
        <f>VLOOKUP(A135,Adr!A:B,2,FALSE)</f>
        <v>#N/A</v>
      </c>
      <c r="C135" s="196"/>
      <c r="D135" s="288"/>
      <c r="E135" s="173"/>
      <c r="F135" s="166"/>
      <c r="G135" s="169"/>
      <c r="H135" s="169"/>
      <c r="I135" s="192" t="str">
        <f t="shared" si="17"/>
        <v/>
      </c>
      <c r="J135" s="167" t="str">
        <f t="shared" si="18"/>
        <v/>
      </c>
      <c r="K135" s="5"/>
      <c r="L135" s="167" t="str">
        <f t="shared" si="12"/>
        <v/>
      </c>
      <c r="M135" s="5" t="e">
        <f t="shared" si="13"/>
        <v>#N/A</v>
      </c>
      <c r="N135" s="3" t="str">
        <f t="shared" si="14"/>
        <v/>
      </c>
    </row>
    <row r="136" spans="1:14" x14ac:dyDescent="0.15">
      <c r="A136" s="202"/>
      <c r="B136" s="204" t="e">
        <f>VLOOKUP(A136,Adr!A:B,2,FALSE)</f>
        <v>#N/A</v>
      </c>
      <c r="C136" s="185"/>
      <c r="D136" s="288"/>
      <c r="E136" s="230"/>
      <c r="F136" s="166"/>
      <c r="G136" s="169"/>
      <c r="H136" s="169"/>
      <c r="I136" s="192" t="str">
        <f t="shared" si="17"/>
        <v/>
      </c>
      <c r="J136" s="167" t="str">
        <f t="shared" si="18"/>
        <v/>
      </c>
      <c r="K136" s="5"/>
      <c r="L136" s="167" t="str">
        <f t="shared" si="12"/>
        <v/>
      </c>
      <c r="M136" s="5" t="e">
        <f t="shared" si="13"/>
        <v>#N/A</v>
      </c>
      <c r="N136" s="3" t="str">
        <f t="shared" si="14"/>
        <v/>
      </c>
    </row>
    <row r="137" spans="1:14" x14ac:dyDescent="0.15">
      <c r="A137" s="202"/>
      <c r="B137" s="204" t="e">
        <f>VLOOKUP(A137,Adr!A:B,2,FALSE)</f>
        <v>#N/A</v>
      </c>
      <c r="C137" s="185"/>
      <c r="D137" s="288"/>
      <c r="E137" s="173"/>
      <c r="F137" s="166"/>
      <c r="G137" s="169"/>
      <c r="H137" s="169"/>
      <c r="I137" s="192" t="str">
        <f t="shared" si="17"/>
        <v/>
      </c>
      <c r="J137" s="167" t="str">
        <f t="shared" si="18"/>
        <v/>
      </c>
      <c r="K137" s="5"/>
      <c r="L137" s="167" t="str">
        <f t="shared" si="12"/>
        <v/>
      </c>
      <c r="M137" s="5" t="e">
        <f t="shared" si="13"/>
        <v>#N/A</v>
      </c>
      <c r="N137" s="3" t="str">
        <f t="shared" si="14"/>
        <v/>
      </c>
    </row>
    <row r="138" spans="1:14" x14ac:dyDescent="0.15">
      <c r="A138" s="202"/>
      <c r="B138" s="204" t="e">
        <f>VLOOKUP(A138,Adr!A:B,2,FALSE)</f>
        <v>#N/A</v>
      </c>
      <c r="C138" s="185"/>
      <c r="D138" s="288"/>
      <c r="E138" s="230"/>
      <c r="F138" s="166"/>
      <c r="G138" s="169"/>
      <c r="H138" s="169"/>
      <c r="I138" s="192" t="str">
        <f t="shared" si="17"/>
        <v/>
      </c>
      <c r="J138" s="167" t="str">
        <f t="shared" si="18"/>
        <v/>
      </c>
      <c r="K138" s="5"/>
      <c r="L138" s="167" t="str">
        <f t="shared" si="12"/>
        <v/>
      </c>
      <c r="M138" s="5" t="e">
        <f t="shared" si="13"/>
        <v>#N/A</v>
      </c>
      <c r="N138" s="3" t="str">
        <f t="shared" si="14"/>
        <v/>
      </c>
    </row>
    <row r="139" spans="1:14" x14ac:dyDescent="0.15">
      <c r="A139" s="202"/>
      <c r="B139" s="204" t="e">
        <f>VLOOKUP(A139,Adr!A:B,2,FALSE)</f>
        <v>#N/A</v>
      </c>
      <c r="C139" s="185"/>
      <c r="D139" s="288"/>
      <c r="E139" s="173"/>
      <c r="F139" s="166"/>
      <c r="G139" s="169"/>
      <c r="H139" s="169"/>
      <c r="I139" s="192" t="str">
        <f t="shared" si="17"/>
        <v/>
      </c>
      <c r="J139" s="167" t="str">
        <f t="shared" si="18"/>
        <v/>
      </c>
      <c r="K139" s="5"/>
      <c r="L139" s="167" t="str">
        <f t="shared" si="12"/>
        <v/>
      </c>
      <c r="M139" s="5" t="e">
        <f t="shared" si="13"/>
        <v>#N/A</v>
      </c>
      <c r="N139" s="3" t="str">
        <f t="shared" si="14"/>
        <v/>
      </c>
    </row>
    <row r="140" spans="1:14" x14ac:dyDescent="0.15">
      <c r="A140" s="178"/>
      <c r="B140" s="204" t="e">
        <f>VLOOKUP(A140,Adr!A:B,2,FALSE)</f>
        <v>#N/A</v>
      </c>
      <c r="C140" s="196"/>
      <c r="D140" s="290"/>
      <c r="E140" s="230"/>
      <c r="F140" s="166"/>
      <c r="G140" s="169"/>
      <c r="H140" s="169"/>
      <c r="I140" s="192" t="str">
        <f t="shared" si="17"/>
        <v/>
      </c>
      <c r="J140" s="167" t="str">
        <f t="shared" si="18"/>
        <v/>
      </c>
      <c r="K140" s="5"/>
      <c r="L140" s="167" t="str">
        <f t="shared" si="12"/>
        <v/>
      </c>
      <c r="M140" s="5" t="e">
        <f t="shared" si="13"/>
        <v>#N/A</v>
      </c>
      <c r="N140" s="3" t="str">
        <f t="shared" si="14"/>
        <v/>
      </c>
    </row>
    <row r="141" spans="1:14" x14ac:dyDescent="0.15">
      <c r="A141" s="202"/>
      <c r="B141" s="204" t="e">
        <f>VLOOKUP(A141,Adr!A:B,2,FALSE)</f>
        <v>#N/A</v>
      </c>
      <c r="C141" s="185"/>
      <c r="D141" s="288"/>
      <c r="E141" s="173"/>
      <c r="F141" s="166"/>
      <c r="G141" s="169"/>
      <c r="H141" s="169"/>
      <c r="I141" s="192" t="str">
        <f t="shared" si="17"/>
        <v/>
      </c>
      <c r="J141" s="167" t="str">
        <f t="shared" si="18"/>
        <v/>
      </c>
      <c r="K141" s="5"/>
      <c r="L141" s="167" t="str">
        <f t="shared" si="12"/>
        <v/>
      </c>
      <c r="M141" s="5" t="e">
        <f t="shared" si="13"/>
        <v>#N/A</v>
      </c>
      <c r="N141" s="3" t="str">
        <f t="shared" si="14"/>
        <v/>
      </c>
    </row>
    <row r="142" spans="1:14" x14ac:dyDescent="0.15">
      <c r="A142" s="202"/>
      <c r="B142" s="204" t="e">
        <f>VLOOKUP(A142,Adr!A:B,2,FALSE)</f>
        <v>#N/A</v>
      </c>
      <c r="C142" s="185"/>
      <c r="D142" s="288"/>
      <c r="E142" s="230"/>
      <c r="F142" s="166"/>
      <c r="G142" s="169"/>
      <c r="H142" s="169"/>
      <c r="I142" s="192" t="str">
        <f t="shared" si="17"/>
        <v/>
      </c>
      <c r="J142" s="167" t="str">
        <f t="shared" si="18"/>
        <v/>
      </c>
      <c r="K142" s="5"/>
      <c r="L142" s="167" t="str">
        <f t="shared" si="12"/>
        <v/>
      </c>
      <c r="M142" s="5" t="e">
        <f t="shared" si="13"/>
        <v>#N/A</v>
      </c>
      <c r="N142" s="3" t="str">
        <f t="shared" si="14"/>
        <v/>
      </c>
    </row>
    <row r="143" spans="1:14" x14ac:dyDescent="0.15">
      <c r="A143" s="202"/>
      <c r="B143" s="204" t="e">
        <f>VLOOKUP(A143,Adr!A:B,2,FALSE)</f>
        <v>#N/A</v>
      </c>
      <c r="C143" s="185"/>
      <c r="D143" s="288"/>
      <c r="E143" s="173"/>
      <c r="F143" s="166"/>
      <c r="G143" s="169"/>
      <c r="H143" s="169"/>
      <c r="I143" s="192" t="str">
        <f t="shared" si="17"/>
        <v/>
      </c>
      <c r="J143" s="167" t="str">
        <f t="shared" si="18"/>
        <v/>
      </c>
      <c r="K143" s="5"/>
      <c r="L143" s="167" t="str">
        <f t="shared" si="12"/>
        <v/>
      </c>
      <c r="M143" s="5" t="e">
        <f t="shared" si="13"/>
        <v>#N/A</v>
      </c>
      <c r="N143" s="3" t="str">
        <f t="shared" si="14"/>
        <v/>
      </c>
    </row>
    <row r="144" spans="1:14" x14ac:dyDescent="0.15">
      <c r="A144" s="202"/>
      <c r="B144" s="204" t="e">
        <f>VLOOKUP(A144,Adr!A:B,2,FALSE)</f>
        <v>#N/A</v>
      </c>
      <c r="C144" s="185"/>
      <c r="D144" s="288"/>
      <c r="E144" s="230"/>
      <c r="F144" s="166"/>
      <c r="G144" s="169"/>
      <c r="H144" s="169"/>
      <c r="I144" s="192" t="str">
        <f t="shared" si="17"/>
        <v/>
      </c>
      <c r="J144" s="167" t="str">
        <f t="shared" si="18"/>
        <v/>
      </c>
      <c r="K144" s="5"/>
      <c r="L144" s="167" t="str">
        <f t="shared" si="12"/>
        <v/>
      </c>
      <c r="M144" s="5" t="e">
        <f t="shared" si="13"/>
        <v>#N/A</v>
      </c>
      <c r="N144" s="3" t="str">
        <f t="shared" si="14"/>
        <v/>
      </c>
    </row>
    <row r="145" spans="1:14" x14ac:dyDescent="0.15">
      <c r="A145" s="202"/>
      <c r="B145" s="204" t="e">
        <f>VLOOKUP(A145,Adr!A:B,2,FALSE)</f>
        <v>#N/A</v>
      </c>
      <c r="C145" s="169"/>
      <c r="D145" s="289"/>
      <c r="E145" s="173"/>
      <c r="F145" s="166"/>
      <c r="G145" s="169"/>
      <c r="H145" s="169"/>
      <c r="I145" s="192" t="str">
        <f t="shared" si="17"/>
        <v/>
      </c>
      <c r="J145" s="167" t="str">
        <f t="shared" si="18"/>
        <v/>
      </c>
      <c r="K145" s="5"/>
      <c r="L145" s="167" t="str">
        <f t="shared" si="12"/>
        <v/>
      </c>
      <c r="M145" s="5" t="e">
        <f t="shared" si="13"/>
        <v>#N/A</v>
      </c>
      <c r="N145" s="3" t="str">
        <f t="shared" si="14"/>
        <v/>
      </c>
    </row>
    <row r="146" spans="1:14" x14ac:dyDescent="0.15">
      <c r="A146" s="182"/>
      <c r="B146" s="204" t="e">
        <f>VLOOKUP(A146,Adr!A:B,2,FALSE)</f>
        <v>#N/A</v>
      </c>
      <c r="C146" s="185"/>
      <c r="D146" s="288"/>
      <c r="E146" s="230"/>
      <c r="F146" s="166"/>
      <c r="G146" s="169"/>
      <c r="H146" s="169"/>
      <c r="I146" s="192" t="str">
        <f t="shared" si="17"/>
        <v/>
      </c>
      <c r="J146" s="167" t="str">
        <f t="shared" si="18"/>
        <v/>
      </c>
      <c r="K146" s="5"/>
      <c r="L146" s="167" t="str">
        <f t="shared" si="12"/>
        <v/>
      </c>
      <c r="M146" s="5" t="e">
        <f t="shared" si="13"/>
        <v>#N/A</v>
      </c>
      <c r="N146" s="3" t="str">
        <f t="shared" si="14"/>
        <v/>
      </c>
    </row>
    <row r="147" spans="1:14" x14ac:dyDescent="0.15">
      <c r="A147" s="166"/>
      <c r="B147" s="204" t="e">
        <f>VLOOKUP(A147,Adr!A:B,2,FALSE)</f>
        <v>#N/A</v>
      </c>
      <c r="C147" s="196"/>
      <c r="D147" s="290"/>
      <c r="E147" s="173"/>
      <c r="F147" s="166"/>
      <c r="G147" s="169"/>
      <c r="H147" s="169"/>
      <c r="I147" s="192" t="str">
        <f t="shared" si="17"/>
        <v/>
      </c>
      <c r="J147" s="167" t="str">
        <f t="shared" si="18"/>
        <v/>
      </c>
      <c r="K147" s="5"/>
      <c r="L147" s="167" t="str">
        <f t="shared" si="12"/>
        <v/>
      </c>
      <c r="M147" s="5" t="e">
        <f t="shared" si="13"/>
        <v>#N/A</v>
      </c>
      <c r="N147" s="3" t="str">
        <f t="shared" si="14"/>
        <v/>
      </c>
    </row>
    <row r="148" spans="1:14" x14ac:dyDescent="0.15">
      <c r="A148" s="202"/>
      <c r="B148" s="204" t="e">
        <f>VLOOKUP(A148,Adr!A:B,2,FALSE)</f>
        <v>#N/A</v>
      </c>
      <c r="C148" s="185"/>
      <c r="D148" s="288"/>
      <c r="E148" s="230"/>
      <c r="F148" s="166"/>
      <c r="G148" s="169"/>
      <c r="H148" s="169"/>
      <c r="I148" s="192" t="str">
        <f t="shared" si="17"/>
        <v/>
      </c>
      <c r="J148" s="167" t="str">
        <f t="shared" si="18"/>
        <v/>
      </c>
      <c r="K148" s="5"/>
      <c r="L148" s="167" t="str">
        <f t="shared" si="12"/>
        <v/>
      </c>
      <c r="M148" s="5" t="e">
        <f t="shared" si="13"/>
        <v>#N/A</v>
      </c>
      <c r="N148" s="3" t="str">
        <f t="shared" si="14"/>
        <v/>
      </c>
    </row>
    <row r="149" spans="1:14" x14ac:dyDescent="0.15">
      <c r="A149" s="202"/>
      <c r="B149" s="204" t="e">
        <f>VLOOKUP(A149,Adr!A:B,2,FALSE)</f>
        <v>#N/A</v>
      </c>
      <c r="C149" s="169"/>
      <c r="D149" s="289"/>
      <c r="E149" s="173"/>
      <c r="F149" s="166"/>
      <c r="G149" s="169"/>
      <c r="H149" s="169"/>
      <c r="I149" s="192" t="str">
        <f t="shared" si="17"/>
        <v/>
      </c>
      <c r="J149" s="167" t="str">
        <f t="shared" si="18"/>
        <v/>
      </c>
      <c r="K149" s="5"/>
      <c r="L149" s="167" t="str">
        <f t="shared" si="12"/>
        <v/>
      </c>
      <c r="M149" s="5" t="e">
        <f t="shared" si="13"/>
        <v>#N/A</v>
      </c>
      <c r="N149" s="3" t="str">
        <f t="shared" si="14"/>
        <v/>
      </c>
    </row>
    <row r="150" spans="1:14" x14ac:dyDescent="0.15">
      <c r="A150" s="202"/>
      <c r="B150" s="204" t="e">
        <f>VLOOKUP(A150,Adr!A:B,2,FALSE)</f>
        <v>#N/A</v>
      </c>
      <c r="C150" s="185"/>
      <c r="D150" s="288"/>
      <c r="E150" s="230"/>
      <c r="F150" s="166"/>
      <c r="G150" s="169"/>
      <c r="H150" s="169"/>
      <c r="I150" s="192" t="str">
        <f t="shared" si="17"/>
        <v/>
      </c>
      <c r="J150" s="167" t="str">
        <f t="shared" si="18"/>
        <v/>
      </c>
      <c r="K150" s="5"/>
      <c r="L150" s="167" t="str">
        <f t="shared" ref="L150:L208" si="19">A150&amp;G150&amp;H150</f>
        <v/>
      </c>
      <c r="M150" s="5" t="e">
        <f t="shared" ref="M150:M208" si="20">B150&amp;F150&amp;H150&amp;C150</f>
        <v>#N/A</v>
      </c>
      <c r="N150" s="3" t="str">
        <f t="shared" ref="N150:N208" si="21">+I150&amp;H150</f>
        <v/>
      </c>
    </row>
    <row r="151" spans="1:14" x14ac:dyDescent="0.15">
      <c r="A151" s="202"/>
      <c r="B151" s="204" t="e">
        <f>VLOOKUP(A151,Adr!A:B,2,FALSE)</f>
        <v>#N/A</v>
      </c>
      <c r="C151" s="185"/>
      <c r="D151" s="288"/>
      <c r="E151" s="173"/>
      <c r="F151" s="166"/>
      <c r="G151" s="169"/>
      <c r="H151" s="169"/>
      <c r="I151" s="192" t="str">
        <f t="shared" si="17"/>
        <v/>
      </c>
      <c r="J151" s="167" t="str">
        <f t="shared" si="18"/>
        <v/>
      </c>
      <c r="K151" s="5"/>
      <c r="L151" s="167" t="str">
        <f t="shared" si="19"/>
        <v/>
      </c>
      <c r="M151" s="5" t="e">
        <f t="shared" si="20"/>
        <v>#N/A</v>
      </c>
      <c r="N151" s="3" t="str">
        <f t="shared" si="21"/>
        <v/>
      </c>
    </row>
    <row r="152" spans="1:14" x14ac:dyDescent="0.15">
      <c r="A152" s="198"/>
      <c r="B152" s="204" t="e">
        <f>VLOOKUP(A152,Adr!A:B,2,FALSE)</f>
        <v>#N/A</v>
      </c>
      <c r="C152" s="185"/>
      <c r="D152" s="288"/>
      <c r="E152" s="230"/>
      <c r="F152" s="166"/>
      <c r="G152" s="169"/>
      <c r="H152" s="169"/>
      <c r="I152" s="192" t="str">
        <f t="shared" si="17"/>
        <v/>
      </c>
      <c r="J152" s="167" t="str">
        <f t="shared" si="18"/>
        <v/>
      </c>
      <c r="K152" s="5"/>
      <c r="L152" s="167" t="str">
        <f t="shared" si="19"/>
        <v/>
      </c>
      <c r="M152" s="5" t="e">
        <f t="shared" si="20"/>
        <v>#N/A</v>
      </c>
      <c r="N152" s="3" t="str">
        <f t="shared" si="21"/>
        <v/>
      </c>
    </row>
    <row r="153" spans="1:14" x14ac:dyDescent="0.15">
      <c r="A153" s="202"/>
      <c r="B153" s="204" t="e">
        <f>VLOOKUP(A153,Adr!A:B,2,FALSE)</f>
        <v>#N/A</v>
      </c>
      <c r="C153" s="185"/>
      <c r="D153" s="288"/>
      <c r="E153" s="173"/>
      <c r="F153" s="166"/>
      <c r="G153" s="169"/>
      <c r="H153" s="169"/>
      <c r="I153" s="192" t="str">
        <f t="shared" si="17"/>
        <v/>
      </c>
      <c r="J153" s="167" t="str">
        <f t="shared" si="18"/>
        <v/>
      </c>
      <c r="K153" s="5"/>
      <c r="L153" s="167" t="str">
        <f t="shared" si="19"/>
        <v/>
      </c>
      <c r="M153" s="5" t="e">
        <f t="shared" si="20"/>
        <v>#N/A</v>
      </c>
      <c r="N153" s="3" t="str">
        <f t="shared" si="21"/>
        <v/>
      </c>
    </row>
    <row r="154" spans="1:14" x14ac:dyDescent="0.15">
      <c r="A154" s="202"/>
      <c r="B154" s="204" t="e">
        <f>VLOOKUP(A154,Adr!A:B,2,FALSE)</f>
        <v>#N/A</v>
      </c>
      <c r="C154" s="196"/>
      <c r="D154" s="290"/>
      <c r="E154" s="230"/>
      <c r="F154" s="166"/>
      <c r="G154" s="169"/>
      <c r="H154" s="169"/>
      <c r="I154" s="192" t="str">
        <f t="shared" si="17"/>
        <v/>
      </c>
      <c r="J154" s="167" t="str">
        <f t="shared" si="18"/>
        <v/>
      </c>
      <c r="K154" s="5"/>
      <c r="L154" s="167" t="str">
        <f t="shared" si="19"/>
        <v/>
      </c>
      <c r="M154" s="5" t="e">
        <f t="shared" si="20"/>
        <v>#N/A</v>
      </c>
      <c r="N154" s="3" t="str">
        <f t="shared" si="21"/>
        <v/>
      </c>
    </row>
    <row r="155" spans="1:14" x14ac:dyDescent="0.15">
      <c r="A155" s="166"/>
      <c r="B155" s="204" t="e">
        <f>VLOOKUP(A155,Adr!A:B,2,FALSE)</f>
        <v>#N/A</v>
      </c>
      <c r="C155" s="196"/>
      <c r="D155" s="290"/>
      <c r="E155" s="173"/>
      <c r="F155" s="166"/>
      <c r="G155" s="169"/>
      <c r="H155" s="169"/>
      <c r="I155" s="192" t="str">
        <f t="shared" si="17"/>
        <v/>
      </c>
      <c r="J155" s="167" t="str">
        <f t="shared" si="18"/>
        <v/>
      </c>
      <c r="K155" s="5"/>
      <c r="L155" s="167" t="str">
        <f t="shared" si="19"/>
        <v/>
      </c>
      <c r="M155" s="5" t="e">
        <f t="shared" si="20"/>
        <v>#N/A</v>
      </c>
      <c r="N155" s="3" t="str">
        <f t="shared" si="21"/>
        <v/>
      </c>
    </row>
    <row r="156" spans="1:14" x14ac:dyDescent="0.15">
      <c r="A156" s="202"/>
      <c r="B156" s="204" t="e">
        <f>VLOOKUP(A156,Adr!A:B,2,FALSE)</f>
        <v>#N/A</v>
      </c>
      <c r="C156" s="185"/>
      <c r="D156" s="288"/>
      <c r="E156" s="230"/>
      <c r="F156" s="166"/>
      <c r="G156" s="169"/>
      <c r="H156" s="169"/>
      <c r="I156" s="192" t="str">
        <f t="shared" si="17"/>
        <v/>
      </c>
      <c r="J156" s="167" t="str">
        <f t="shared" si="18"/>
        <v/>
      </c>
      <c r="K156" s="5"/>
      <c r="L156" s="167" t="str">
        <f t="shared" si="19"/>
        <v/>
      </c>
      <c r="M156" s="5" t="e">
        <f t="shared" si="20"/>
        <v>#N/A</v>
      </c>
      <c r="N156" s="3" t="str">
        <f t="shared" si="21"/>
        <v/>
      </c>
    </row>
    <row r="157" spans="1:14" x14ac:dyDescent="0.15">
      <c r="A157" s="198"/>
      <c r="B157" s="204" t="e">
        <f>VLOOKUP(A157,Adr!A:B,2,FALSE)</f>
        <v>#N/A</v>
      </c>
      <c r="C157" s="185"/>
      <c r="D157" s="288"/>
      <c r="E157" s="173"/>
      <c r="F157" s="166"/>
      <c r="G157" s="169"/>
      <c r="H157" s="169"/>
      <c r="I157" s="192" t="str">
        <f t="shared" si="17"/>
        <v/>
      </c>
      <c r="J157" s="167" t="str">
        <f t="shared" si="18"/>
        <v/>
      </c>
      <c r="K157" s="5"/>
      <c r="L157" s="167" t="str">
        <f t="shared" si="19"/>
        <v/>
      </c>
      <c r="M157" s="5" t="e">
        <f t="shared" si="20"/>
        <v>#N/A</v>
      </c>
      <c r="N157" s="3" t="str">
        <f t="shared" si="21"/>
        <v/>
      </c>
    </row>
    <row r="158" spans="1:14" x14ac:dyDescent="0.15">
      <c r="A158" s="202"/>
      <c r="B158" s="204" t="e">
        <f>VLOOKUP(A158,Adr!A:B,2,FALSE)</f>
        <v>#N/A</v>
      </c>
      <c r="C158" s="185"/>
      <c r="D158" s="288"/>
      <c r="E158" s="230"/>
      <c r="F158" s="166"/>
      <c r="G158" s="169"/>
      <c r="H158" s="169"/>
      <c r="I158" s="192" t="str">
        <f t="shared" si="17"/>
        <v/>
      </c>
      <c r="J158" s="167" t="str">
        <f t="shared" si="18"/>
        <v/>
      </c>
      <c r="K158" s="5"/>
      <c r="L158" s="167" t="str">
        <f t="shared" si="19"/>
        <v/>
      </c>
      <c r="M158" s="5" t="e">
        <f t="shared" si="20"/>
        <v>#N/A</v>
      </c>
      <c r="N158" s="3" t="str">
        <f t="shared" si="21"/>
        <v/>
      </c>
    </row>
    <row r="159" spans="1:14" x14ac:dyDescent="0.15">
      <c r="A159" s="166"/>
      <c r="B159" s="204" t="e">
        <f>VLOOKUP(A159,Adr!A:B,2,FALSE)</f>
        <v>#N/A</v>
      </c>
      <c r="C159" s="196"/>
      <c r="D159" s="290"/>
      <c r="E159" s="173"/>
      <c r="F159" s="166"/>
      <c r="G159" s="169"/>
      <c r="H159" s="169"/>
      <c r="I159" s="192" t="str">
        <f t="shared" si="17"/>
        <v/>
      </c>
      <c r="J159" s="167" t="str">
        <f t="shared" si="18"/>
        <v/>
      </c>
      <c r="K159" s="5"/>
      <c r="L159" s="167" t="str">
        <f t="shared" si="19"/>
        <v/>
      </c>
      <c r="M159" s="5" t="e">
        <f t="shared" si="20"/>
        <v>#N/A</v>
      </c>
      <c r="N159" s="3" t="str">
        <f t="shared" si="21"/>
        <v/>
      </c>
    </row>
    <row r="160" spans="1:14" x14ac:dyDescent="0.15">
      <c r="A160" s="166"/>
      <c r="B160" s="204" t="e">
        <f>VLOOKUP(A160,Adr!A:B,2,FALSE)</f>
        <v>#N/A</v>
      </c>
      <c r="C160" s="169"/>
      <c r="D160" s="289"/>
      <c r="E160" s="230"/>
      <c r="F160" s="166"/>
      <c r="G160" s="169"/>
      <c r="H160" s="169"/>
      <c r="I160" s="192" t="str">
        <f t="shared" ref="I160:I223" si="22">A160&amp;F160</f>
        <v/>
      </c>
      <c r="J160" s="167" t="str">
        <f t="shared" ref="J160:J223" si="23">A160&amp;G160</f>
        <v/>
      </c>
      <c r="K160" s="5"/>
      <c r="L160" s="167" t="str">
        <f t="shared" si="19"/>
        <v/>
      </c>
      <c r="M160" s="5" t="e">
        <f t="shared" si="20"/>
        <v>#N/A</v>
      </c>
      <c r="N160" s="3" t="str">
        <f t="shared" si="21"/>
        <v/>
      </c>
    </row>
    <row r="161" spans="1:14" x14ac:dyDescent="0.15">
      <c r="A161" s="166"/>
      <c r="B161" s="204" t="e">
        <f>VLOOKUP(A161,Adr!A:B,2,FALSE)</f>
        <v>#N/A</v>
      </c>
      <c r="C161" s="196"/>
      <c r="D161" s="290"/>
      <c r="E161" s="173"/>
      <c r="F161" s="166"/>
      <c r="G161" s="169"/>
      <c r="H161" s="169"/>
      <c r="I161" s="192" t="str">
        <f t="shared" si="22"/>
        <v/>
      </c>
      <c r="J161" s="167" t="str">
        <f t="shared" si="23"/>
        <v/>
      </c>
      <c r="K161" s="5"/>
      <c r="L161" s="167" t="str">
        <f t="shared" si="19"/>
        <v/>
      </c>
      <c r="M161" s="5" t="e">
        <f t="shared" si="20"/>
        <v>#N/A</v>
      </c>
      <c r="N161" s="3" t="str">
        <f t="shared" si="21"/>
        <v/>
      </c>
    </row>
    <row r="162" spans="1:14" x14ac:dyDescent="0.15">
      <c r="A162" s="182"/>
      <c r="B162" s="204" t="e">
        <f>VLOOKUP(A162,Adr!A:B,2,FALSE)</f>
        <v>#N/A</v>
      </c>
      <c r="C162" s="185"/>
      <c r="D162" s="288"/>
      <c r="E162" s="230"/>
      <c r="F162" s="166"/>
      <c r="G162" s="169"/>
      <c r="H162" s="169"/>
      <c r="I162" s="192" t="str">
        <f t="shared" si="22"/>
        <v/>
      </c>
      <c r="J162" s="167" t="str">
        <f t="shared" si="23"/>
        <v/>
      </c>
      <c r="K162" s="5"/>
      <c r="L162" s="167" t="str">
        <f t="shared" si="19"/>
        <v/>
      </c>
      <c r="M162" s="5" t="e">
        <f t="shared" si="20"/>
        <v>#N/A</v>
      </c>
      <c r="N162" s="3" t="str">
        <f t="shared" si="21"/>
        <v/>
      </c>
    </row>
    <row r="163" spans="1:14" x14ac:dyDescent="0.15">
      <c r="A163" s="166"/>
      <c r="B163" s="204" t="e">
        <f>VLOOKUP(A163,Adr!A:B,2,FALSE)</f>
        <v>#N/A</v>
      </c>
      <c r="C163" s="197"/>
      <c r="D163" s="291"/>
      <c r="E163" s="173"/>
      <c r="F163" s="166"/>
      <c r="G163" s="169"/>
      <c r="H163" s="169"/>
      <c r="I163" s="192" t="str">
        <f t="shared" si="22"/>
        <v/>
      </c>
      <c r="J163" s="167" t="str">
        <f t="shared" si="23"/>
        <v/>
      </c>
      <c r="K163" s="5"/>
      <c r="L163" s="167" t="str">
        <f t="shared" si="19"/>
        <v/>
      </c>
      <c r="M163" s="5" t="e">
        <f t="shared" si="20"/>
        <v>#N/A</v>
      </c>
      <c r="N163" s="3" t="str">
        <f t="shared" si="21"/>
        <v/>
      </c>
    </row>
    <row r="164" spans="1:14" x14ac:dyDescent="0.15">
      <c r="A164" s="198"/>
      <c r="B164" s="204" t="e">
        <f>VLOOKUP(A164,Adr!A:B,2,FALSE)</f>
        <v>#N/A</v>
      </c>
      <c r="C164" s="169"/>
      <c r="D164" s="289"/>
      <c r="E164" s="230"/>
      <c r="F164" s="166"/>
      <c r="G164" s="169"/>
      <c r="H164" s="169"/>
      <c r="I164" s="192" t="str">
        <f t="shared" si="22"/>
        <v/>
      </c>
      <c r="J164" s="167" t="str">
        <f t="shared" si="23"/>
        <v/>
      </c>
      <c r="K164" s="5"/>
      <c r="L164" s="167" t="str">
        <f t="shared" si="19"/>
        <v/>
      </c>
      <c r="M164" s="5" t="e">
        <f t="shared" si="20"/>
        <v>#N/A</v>
      </c>
      <c r="N164" s="3" t="str">
        <f t="shared" si="21"/>
        <v/>
      </c>
    </row>
    <row r="165" spans="1:14" x14ac:dyDescent="0.15">
      <c r="A165" s="202"/>
      <c r="B165" s="204" t="e">
        <f>VLOOKUP(A165,Adr!A:B,2,FALSE)</f>
        <v>#N/A</v>
      </c>
      <c r="C165" s="185"/>
      <c r="D165" s="288"/>
      <c r="E165" s="173"/>
      <c r="F165" s="166"/>
      <c r="G165" s="169"/>
      <c r="H165" s="169"/>
      <c r="I165" s="192" t="str">
        <f t="shared" si="22"/>
        <v/>
      </c>
      <c r="J165" s="167" t="str">
        <f t="shared" si="23"/>
        <v/>
      </c>
      <c r="K165" s="5"/>
      <c r="L165" s="167" t="str">
        <f t="shared" si="19"/>
        <v/>
      </c>
      <c r="M165" s="5" t="e">
        <f t="shared" si="20"/>
        <v>#N/A</v>
      </c>
      <c r="N165" s="3" t="str">
        <f t="shared" si="21"/>
        <v/>
      </c>
    </row>
    <row r="166" spans="1:14" x14ac:dyDescent="0.15">
      <c r="A166" s="166"/>
      <c r="B166" s="204" t="e">
        <f>VLOOKUP(A166,Adr!A:B,2,FALSE)</f>
        <v>#N/A</v>
      </c>
      <c r="C166" s="196"/>
      <c r="D166" s="290"/>
      <c r="E166" s="230"/>
      <c r="F166" s="166"/>
      <c r="G166" s="169"/>
      <c r="H166" s="169"/>
      <c r="I166" s="192" t="str">
        <f t="shared" si="22"/>
        <v/>
      </c>
      <c r="J166" s="167" t="str">
        <f t="shared" si="23"/>
        <v/>
      </c>
      <c r="K166" s="5"/>
      <c r="L166" s="167" t="str">
        <f t="shared" si="19"/>
        <v/>
      </c>
      <c r="M166" s="5" t="e">
        <f t="shared" si="20"/>
        <v>#N/A</v>
      </c>
      <c r="N166" s="3" t="str">
        <f t="shared" si="21"/>
        <v/>
      </c>
    </row>
    <row r="167" spans="1:14" x14ac:dyDescent="0.15">
      <c r="A167" s="202"/>
      <c r="B167" s="204" t="e">
        <f>VLOOKUP(A167,Adr!A:B,2,FALSE)</f>
        <v>#N/A</v>
      </c>
      <c r="C167" s="196"/>
      <c r="D167" s="288"/>
      <c r="E167" s="173"/>
      <c r="F167" s="166"/>
      <c r="G167" s="169"/>
      <c r="H167" s="169"/>
      <c r="I167" s="192" t="str">
        <f t="shared" si="22"/>
        <v/>
      </c>
      <c r="J167" s="167" t="str">
        <f t="shared" si="23"/>
        <v/>
      </c>
      <c r="K167" s="5"/>
      <c r="L167" s="167" t="str">
        <f t="shared" si="19"/>
        <v/>
      </c>
      <c r="M167" s="5" t="e">
        <f t="shared" si="20"/>
        <v>#N/A</v>
      </c>
      <c r="N167" s="3" t="str">
        <f t="shared" si="21"/>
        <v/>
      </c>
    </row>
    <row r="168" spans="1:14" x14ac:dyDescent="0.15">
      <c r="A168" s="178"/>
      <c r="B168" s="204" t="e">
        <f>VLOOKUP(A168,Adr!A:B,2,FALSE)</f>
        <v>#N/A</v>
      </c>
      <c r="C168" s="169"/>
      <c r="D168" s="289"/>
      <c r="E168" s="230"/>
      <c r="F168" s="166"/>
      <c r="G168" s="169"/>
      <c r="H168" s="169"/>
      <c r="I168" s="192" t="str">
        <f t="shared" si="22"/>
        <v/>
      </c>
      <c r="J168" s="167" t="str">
        <f t="shared" si="23"/>
        <v/>
      </c>
      <c r="K168" s="5"/>
      <c r="L168" s="167" t="str">
        <f t="shared" si="19"/>
        <v/>
      </c>
      <c r="M168" s="5" t="e">
        <f t="shared" si="20"/>
        <v>#N/A</v>
      </c>
      <c r="N168" s="3" t="str">
        <f t="shared" si="21"/>
        <v/>
      </c>
    </row>
    <row r="169" spans="1:14" x14ac:dyDescent="0.15">
      <c r="A169" s="198"/>
      <c r="B169" s="204" t="e">
        <f>VLOOKUP(A169,Adr!A:B,2,FALSE)</f>
        <v>#N/A</v>
      </c>
      <c r="C169" s="185"/>
      <c r="D169" s="288"/>
      <c r="E169" s="173"/>
      <c r="F169" s="166"/>
      <c r="G169" s="169"/>
      <c r="H169" s="169"/>
      <c r="I169" s="192" t="str">
        <f t="shared" si="22"/>
        <v/>
      </c>
      <c r="J169" s="167" t="str">
        <f t="shared" si="23"/>
        <v/>
      </c>
      <c r="K169" s="5"/>
      <c r="L169" s="167" t="str">
        <f t="shared" si="19"/>
        <v/>
      </c>
      <c r="M169" s="5" t="e">
        <f t="shared" si="20"/>
        <v>#N/A</v>
      </c>
      <c r="N169" s="3" t="str">
        <f t="shared" si="21"/>
        <v/>
      </c>
    </row>
    <row r="170" spans="1:14" x14ac:dyDescent="0.15">
      <c r="A170" s="202"/>
      <c r="B170" s="204" t="e">
        <f>VLOOKUP(A170,Adr!A:B,2,FALSE)</f>
        <v>#N/A</v>
      </c>
      <c r="C170" s="185"/>
      <c r="D170" s="288"/>
      <c r="E170" s="230"/>
      <c r="F170" s="166"/>
      <c r="G170" s="169"/>
      <c r="H170" s="169"/>
      <c r="I170" s="192" t="str">
        <f t="shared" si="22"/>
        <v/>
      </c>
      <c r="J170" s="167" t="str">
        <f t="shared" si="23"/>
        <v/>
      </c>
      <c r="K170" s="5"/>
      <c r="L170" s="167" t="str">
        <f t="shared" si="19"/>
        <v/>
      </c>
      <c r="M170" s="5" t="e">
        <f t="shared" si="20"/>
        <v>#N/A</v>
      </c>
      <c r="N170" s="3" t="str">
        <f t="shared" si="21"/>
        <v/>
      </c>
    </row>
    <row r="171" spans="1:14" x14ac:dyDescent="0.15">
      <c r="A171" s="166"/>
      <c r="B171" s="204" t="e">
        <f>VLOOKUP(A171,Adr!A:B,2,FALSE)</f>
        <v>#N/A</v>
      </c>
      <c r="C171" s="196"/>
      <c r="D171" s="290"/>
      <c r="E171" s="173"/>
      <c r="F171" s="166"/>
      <c r="G171" s="169"/>
      <c r="H171" s="169"/>
      <c r="I171" s="192" t="str">
        <f t="shared" si="22"/>
        <v/>
      </c>
      <c r="J171" s="167" t="str">
        <f t="shared" si="23"/>
        <v/>
      </c>
      <c r="K171" s="5"/>
      <c r="L171" s="167" t="str">
        <f t="shared" si="19"/>
        <v/>
      </c>
      <c r="M171" s="5" t="e">
        <f t="shared" si="20"/>
        <v>#N/A</v>
      </c>
      <c r="N171" s="3" t="str">
        <f t="shared" si="21"/>
        <v/>
      </c>
    </row>
    <row r="172" spans="1:14" x14ac:dyDescent="0.15">
      <c r="A172" s="202"/>
      <c r="B172" s="204" t="e">
        <f>VLOOKUP(A172,Adr!A:B,2,FALSE)</f>
        <v>#N/A</v>
      </c>
      <c r="C172" s="169"/>
      <c r="D172" s="289"/>
      <c r="E172" s="230"/>
      <c r="F172" s="166"/>
      <c r="G172" s="169"/>
      <c r="H172" s="169"/>
      <c r="I172" s="192" t="str">
        <f t="shared" si="22"/>
        <v/>
      </c>
      <c r="J172" s="167" t="str">
        <f t="shared" si="23"/>
        <v/>
      </c>
      <c r="K172" s="5"/>
      <c r="L172" s="167" t="str">
        <f t="shared" si="19"/>
        <v/>
      </c>
      <c r="M172" s="5" t="e">
        <f t="shared" si="20"/>
        <v>#N/A</v>
      </c>
      <c r="N172" s="3" t="str">
        <f t="shared" si="21"/>
        <v/>
      </c>
    </row>
    <row r="173" spans="1:14" x14ac:dyDescent="0.15">
      <c r="A173" s="202"/>
      <c r="B173" s="204" t="e">
        <f>VLOOKUP(A173,Adr!A:B,2,FALSE)</f>
        <v>#N/A</v>
      </c>
      <c r="C173" s="185"/>
      <c r="D173" s="288"/>
      <c r="E173" s="173"/>
      <c r="F173" s="166"/>
      <c r="G173" s="169"/>
      <c r="H173" s="169"/>
      <c r="I173" s="192" t="str">
        <f t="shared" si="22"/>
        <v/>
      </c>
      <c r="J173" s="167" t="str">
        <f t="shared" si="23"/>
        <v/>
      </c>
      <c r="K173" s="5"/>
      <c r="L173" s="167" t="str">
        <f t="shared" si="19"/>
        <v/>
      </c>
      <c r="M173" s="5" t="e">
        <f t="shared" si="20"/>
        <v>#N/A</v>
      </c>
      <c r="N173" s="3" t="str">
        <f t="shared" si="21"/>
        <v/>
      </c>
    </row>
    <row r="174" spans="1:14" x14ac:dyDescent="0.15">
      <c r="A174" s="178"/>
      <c r="B174" s="204" t="e">
        <f>VLOOKUP(A174,Adr!A:B,2,FALSE)</f>
        <v>#N/A</v>
      </c>
      <c r="C174" s="190"/>
      <c r="D174" s="289"/>
      <c r="E174" s="230"/>
      <c r="F174" s="166"/>
      <c r="G174" s="169"/>
      <c r="H174" s="169"/>
      <c r="I174" s="192" t="str">
        <f t="shared" si="22"/>
        <v/>
      </c>
      <c r="J174" s="167" t="str">
        <f t="shared" si="23"/>
        <v/>
      </c>
      <c r="K174" s="5"/>
      <c r="L174" s="167" t="str">
        <f t="shared" si="19"/>
        <v/>
      </c>
      <c r="M174" s="5" t="e">
        <f t="shared" si="20"/>
        <v>#N/A</v>
      </c>
      <c r="N174" s="3" t="str">
        <f t="shared" si="21"/>
        <v/>
      </c>
    </row>
    <row r="175" spans="1:14" x14ac:dyDescent="0.15">
      <c r="A175" s="202"/>
      <c r="B175" s="204" t="e">
        <f>VLOOKUP(A175,Adr!A:B,2,FALSE)</f>
        <v>#N/A</v>
      </c>
      <c r="C175" s="185"/>
      <c r="D175" s="288"/>
      <c r="E175" s="173"/>
      <c r="F175" s="166"/>
      <c r="G175" s="169"/>
      <c r="H175" s="169"/>
      <c r="I175" s="192" t="str">
        <f t="shared" si="22"/>
        <v/>
      </c>
      <c r="J175" s="167" t="str">
        <f t="shared" si="23"/>
        <v/>
      </c>
      <c r="K175" s="5"/>
      <c r="L175" s="167" t="str">
        <f t="shared" si="19"/>
        <v/>
      </c>
      <c r="M175" s="5" t="e">
        <f t="shared" si="20"/>
        <v>#N/A</v>
      </c>
      <c r="N175" s="3" t="str">
        <f t="shared" si="21"/>
        <v/>
      </c>
    </row>
    <row r="176" spans="1:14" x14ac:dyDescent="0.15">
      <c r="A176" s="166"/>
      <c r="B176" s="204" t="e">
        <f>VLOOKUP(A176,Adr!A:B,2,FALSE)</f>
        <v>#N/A</v>
      </c>
      <c r="C176" s="196"/>
      <c r="D176" s="290"/>
      <c r="E176" s="230"/>
      <c r="F176" s="166"/>
      <c r="G176" s="169"/>
      <c r="H176" s="169"/>
      <c r="I176" s="192" t="str">
        <f t="shared" si="22"/>
        <v/>
      </c>
      <c r="J176" s="167" t="str">
        <f t="shared" si="23"/>
        <v/>
      </c>
      <c r="K176" s="5"/>
      <c r="L176" s="167" t="str">
        <f t="shared" si="19"/>
        <v/>
      </c>
      <c r="M176" s="5" t="e">
        <f t="shared" si="20"/>
        <v>#N/A</v>
      </c>
      <c r="N176" s="3" t="str">
        <f t="shared" si="21"/>
        <v/>
      </c>
    </row>
    <row r="177" spans="1:14" x14ac:dyDescent="0.15">
      <c r="A177" s="166"/>
      <c r="B177" s="204" t="e">
        <f>VLOOKUP(A177,Adr!A:B,2,FALSE)</f>
        <v>#N/A</v>
      </c>
      <c r="C177" s="196"/>
      <c r="D177" s="290"/>
      <c r="E177" s="173"/>
      <c r="F177" s="166"/>
      <c r="G177" s="169"/>
      <c r="H177" s="169"/>
      <c r="I177" s="192" t="str">
        <f t="shared" si="22"/>
        <v/>
      </c>
      <c r="J177" s="167" t="str">
        <f t="shared" si="23"/>
        <v/>
      </c>
      <c r="K177" s="5"/>
      <c r="L177" s="167" t="str">
        <f t="shared" si="19"/>
        <v/>
      </c>
      <c r="M177" s="5" t="e">
        <f t="shared" si="20"/>
        <v>#N/A</v>
      </c>
      <c r="N177" s="3" t="str">
        <f t="shared" si="21"/>
        <v/>
      </c>
    </row>
    <row r="178" spans="1:14" x14ac:dyDescent="0.15">
      <c r="A178" s="166"/>
      <c r="B178" s="204" t="e">
        <f>VLOOKUP(A178,Adr!A:B,2,FALSE)</f>
        <v>#N/A</v>
      </c>
      <c r="C178" s="196"/>
      <c r="D178" s="290"/>
      <c r="E178" s="230"/>
      <c r="F178" s="166"/>
      <c r="G178" s="169"/>
      <c r="H178" s="169"/>
      <c r="I178" s="192" t="str">
        <f t="shared" si="22"/>
        <v/>
      </c>
      <c r="J178" s="167" t="str">
        <f t="shared" si="23"/>
        <v/>
      </c>
      <c r="K178" s="5"/>
      <c r="L178" s="167" t="str">
        <f t="shared" si="19"/>
        <v/>
      </c>
      <c r="M178" s="5" t="e">
        <f t="shared" si="20"/>
        <v>#N/A</v>
      </c>
      <c r="N178" s="3" t="str">
        <f t="shared" si="21"/>
        <v/>
      </c>
    </row>
    <row r="179" spans="1:14" x14ac:dyDescent="0.15">
      <c r="A179" s="202"/>
      <c r="B179" s="204" t="e">
        <f>VLOOKUP(A179,Adr!A:B,2,FALSE)</f>
        <v>#N/A</v>
      </c>
      <c r="C179" s="185"/>
      <c r="D179" s="288"/>
      <c r="E179" s="173"/>
      <c r="F179" s="166"/>
      <c r="G179" s="169"/>
      <c r="H179" s="169"/>
      <c r="I179" s="192" t="str">
        <f t="shared" si="22"/>
        <v/>
      </c>
      <c r="J179" s="167" t="str">
        <f t="shared" si="23"/>
        <v/>
      </c>
      <c r="K179" s="5"/>
      <c r="L179" s="167" t="str">
        <f t="shared" si="19"/>
        <v/>
      </c>
      <c r="M179" s="5" t="e">
        <f t="shared" si="20"/>
        <v>#N/A</v>
      </c>
      <c r="N179" s="3" t="str">
        <f t="shared" si="21"/>
        <v/>
      </c>
    </row>
    <row r="180" spans="1:14" x14ac:dyDescent="0.15">
      <c r="A180" s="202"/>
      <c r="B180" s="204" t="e">
        <f>VLOOKUP(A180,Adr!A:B,2,FALSE)</f>
        <v>#N/A</v>
      </c>
      <c r="C180" s="196"/>
      <c r="D180" s="288"/>
      <c r="E180" s="230"/>
      <c r="F180" s="166"/>
      <c r="G180" s="169"/>
      <c r="H180" s="169"/>
      <c r="I180" s="192" t="str">
        <f t="shared" si="22"/>
        <v/>
      </c>
      <c r="J180" s="167" t="str">
        <f t="shared" si="23"/>
        <v/>
      </c>
      <c r="K180" s="5"/>
      <c r="L180" s="167" t="str">
        <f t="shared" si="19"/>
        <v/>
      </c>
      <c r="M180" s="5" t="e">
        <f t="shared" si="20"/>
        <v>#N/A</v>
      </c>
      <c r="N180" s="3" t="str">
        <f t="shared" si="21"/>
        <v/>
      </c>
    </row>
    <row r="181" spans="1:14" x14ac:dyDescent="0.15">
      <c r="A181" s="198"/>
      <c r="B181" s="204" t="e">
        <f>VLOOKUP(A181,Adr!A:B,2,FALSE)</f>
        <v>#N/A</v>
      </c>
      <c r="C181" s="169"/>
      <c r="D181" s="289"/>
      <c r="E181" s="173"/>
      <c r="F181" s="166"/>
      <c r="G181" s="169"/>
      <c r="H181" s="169"/>
      <c r="I181" s="192" t="str">
        <f t="shared" si="22"/>
        <v/>
      </c>
      <c r="J181" s="167" t="str">
        <f t="shared" si="23"/>
        <v/>
      </c>
      <c r="K181" s="5"/>
      <c r="L181" s="167" t="str">
        <f t="shared" si="19"/>
        <v/>
      </c>
      <c r="M181" s="5" t="e">
        <f t="shared" si="20"/>
        <v>#N/A</v>
      </c>
      <c r="N181" s="3" t="str">
        <f t="shared" si="21"/>
        <v/>
      </c>
    </row>
    <row r="182" spans="1:14" x14ac:dyDescent="0.15">
      <c r="A182" s="198"/>
      <c r="B182" s="204" t="e">
        <f>VLOOKUP(A182,Adr!A:B,2,FALSE)</f>
        <v>#N/A</v>
      </c>
      <c r="C182" s="190"/>
      <c r="D182" s="289"/>
      <c r="E182" s="230"/>
      <c r="F182" s="166"/>
      <c r="G182" s="169"/>
      <c r="H182" s="169"/>
      <c r="I182" s="192" t="str">
        <f t="shared" si="22"/>
        <v/>
      </c>
      <c r="J182" s="167" t="str">
        <f t="shared" si="23"/>
        <v/>
      </c>
      <c r="K182" s="5"/>
      <c r="L182" s="167" t="str">
        <f t="shared" si="19"/>
        <v/>
      </c>
      <c r="M182" s="5" t="e">
        <f t="shared" si="20"/>
        <v>#N/A</v>
      </c>
      <c r="N182" s="3" t="str">
        <f t="shared" si="21"/>
        <v/>
      </c>
    </row>
    <row r="183" spans="1:14" x14ac:dyDescent="0.15">
      <c r="A183" s="198"/>
      <c r="B183" s="204" t="e">
        <f>VLOOKUP(A183,Adr!A:B,2,FALSE)</f>
        <v>#N/A</v>
      </c>
      <c r="C183" s="185"/>
      <c r="D183" s="288"/>
      <c r="E183" s="173"/>
      <c r="F183" s="166"/>
      <c r="G183" s="169"/>
      <c r="H183" s="169"/>
      <c r="I183" s="192" t="str">
        <f t="shared" si="22"/>
        <v/>
      </c>
      <c r="J183" s="167" t="str">
        <f t="shared" si="23"/>
        <v/>
      </c>
      <c r="K183" s="5"/>
      <c r="L183" s="167" t="str">
        <f t="shared" si="19"/>
        <v/>
      </c>
      <c r="M183" s="5" t="e">
        <f t="shared" si="20"/>
        <v>#N/A</v>
      </c>
      <c r="N183" s="3" t="str">
        <f t="shared" si="21"/>
        <v/>
      </c>
    </row>
    <row r="184" spans="1:14" x14ac:dyDescent="0.15">
      <c r="A184" s="166"/>
      <c r="B184" s="204" t="e">
        <f>VLOOKUP(A184,Adr!A:B,2,FALSE)</f>
        <v>#N/A</v>
      </c>
      <c r="C184" s="185"/>
      <c r="D184" s="288"/>
      <c r="E184" s="230"/>
      <c r="F184" s="166"/>
      <c r="G184" s="169"/>
      <c r="H184" s="169"/>
      <c r="I184" s="192" t="str">
        <f t="shared" si="22"/>
        <v/>
      </c>
      <c r="J184" s="167" t="str">
        <f t="shared" si="23"/>
        <v/>
      </c>
      <c r="K184" s="5"/>
      <c r="L184" s="167" t="str">
        <f t="shared" si="19"/>
        <v/>
      </c>
      <c r="M184" s="5" t="e">
        <f t="shared" si="20"/>
        <v>#N/A</v>
      </c>
      <c r="N184" s="3" t="str">
        <f t="shared" si="21"/>
        <v/>
      </c>
    </row>
    <row r="185" spans="1:14" x14ac:dyDescent="0.15">
      <c r="A185" s="166"/>
      <c r="B185" s="204" t="e">
        <f>VLOOKUP(A185,Adr!A:B,2,FALSE)</f>
        <v>#N/A</v>
      </c>
      <c r="C185" s="196"/>
      <c r="D185" s="290"/>
      <c r="E185" s="173"/>
      <c r="F185" s="166"/>
      <c r="G185" s="169"/>
      <c r="H185" s="169"/>
      <c r="I185" s="192" t="str">
        <f t="shared" si="22"/>
        <v/>
      </c>
      <c r="J185" s="167" t="str">
        <f t="shared" si="23"/>
        <v/>
      </c>
      <c r="K185" s="5"/>
      <c r="L185" s="167" t="str">
        <f t="shared" si="19"/>
        <v/>
      </c>
      <c r="M185" s="5" t="e">
        <f t="shared" si="20"/>
        <v>#N/A</v>
      </c>
      <c r="N185" s="3" t="str">
        <f t="shared" si="21"/>
        <v/>
      </c>
    </row>
    <row r="186" spans="1:14" x14ac:dyDescent="0.15">
      <c r="A186" s="202"/>
      <c r="B186" s="204" t="e">
        <f>VLOOKUP(A186,Adr!A:B,2,FALSE)</f>
        <v>#N/A</v>
      </c>
      <c r="C186" s="169"/>
      <c r="D186" s="289"/>
      <c r="E186" s="230"/>
      <c r="F186" s="166"/>
      <c r="G186" s="169"/>
      <c r="H186" s="169"/>
      <c r="I186" s="192" t="str">
        <f t="shared" si="22"/>
        <v/>
      </c>
      <c r="J186" s="167" t="str">
        <f t="shared" si="23"/>
        <v/>
      </c>
      <c r="K186" s="5"/>
      <c r="L186" s="167" t="str">
        <f t="shared" si="19"/>
        <v/>
      </c>
      <c r="M186" s="5" t="e">
        <f t="shared" si="20"/>
        <v>#N/A</v>
      </c>
      <c r="N186" s="3" t="str">
        <f t="shared" si="21"/>
        <v/>
      </c>
    </row>
    <row r="187" spans="1:14" x14ac:dyDescent="0.15">
      <c r="A187" s="198"/>
      <c r="B187" s="204" t="e">
        <f>VLOOKUP(A187,Adr!A:B,2,FALSE)</f>
        <v>#N/A</v>
      </c>
      <c r="C187" s="196"/>
      <c r="D187" s="288"/>
      <c r="E187" s="173"/>
      <c r="F187" s="166"/>
      <c r="G187" s="169"/>
      <c r="H187" s="169"/>
      <c r="I187" s="192" t="str">
        <f t="shared" si="22"/>
        <v/>
      </c>
      <c r="J187" s="167" t="str">
        <f t="shared" si="23"/>
        <v/>
      </c>
      <c r="K187" s="5"/>
      <c r="L187" s="167" t="str">
        <f t="shared" si="19"/>
        <v/>
      </c>
      <c r="M187" s="5" t="e">
        <f t="shared" si="20"/>
        <v>#N/A</v>
      </c>
      <c r="N187" s="3" t="str">
        <f t="shared" si="21"/>
        <v/>
      </c>
    </row>
    <row r="188" spans="1:14" x14ac:dyDescent="0.15">
      <c r="A188" s="198"/>
      <c r="B188" s="204" t="e">
        <f>VLOOKUP(A188,Adr!A:B,2,FALSE)</f>
        <v>#N/A</v>
      </c>
      <c r="C188" s="196"/>
      <c r="D188" s="288"/>
      <c r="E188" s="230"/>
      <c r="F188" s="166"/>
      <c r="G188" s="169"/>
      <c r="H188" s="169"/>
      <c r="I188" s="192" t="str">
        <f t="shared" si="22"/>
        <v/>
      </c>
      <c r="J188" s="167" t="str">
        <f t="shared" si="23"/>
        <v/>
      </c>
      <c r="K188" s="5"/>
      <c r="L188" s="167" t="str">
        <f t="shared" si="19"/>
        <v/>
      </c>
      <c r="M188" s="5" t="e">
        <f t="shared" si="20"/>
        <v>#N/A</v>
      </c>
      <c r="N188" s="3" t="str">
        <f t="shared" si="21"/>
        <v/>
      </c>
    </row>
    <row r="189" spans="1:14" x14ac:dyDescent="0.15">
      <c r="A189" s="202"/>
      <c r="B189" s="204" t="e">
        <f>VLOOKUP(A189,Adr!A:B,2,FALSE)</f>
        <v>#N/A</v>
      </c>
      <c r="C189" s="185"/>
      <c r="D189" s="288"/>
      <c r="E189" s="173"/>
      <c r="F189" s="166"/>
      <c r="G189" s="169"/>
      <c r="H189" s="169"/>
      <c r="I189" s="192" t="str">
        <f t="shared" si="22"/>
        <v/>
      </c>
      <c r="J189" s="167" t="str">
        <f t="shared" si="23"/>
        <v/>
      </c>
      <c r="K189" s="5"/>
      <c r="L189" s="167" t="str">
        <f t="shared" si="19"/>
        <v/>
      </c>
      <c r="M189" s="5" t="e">
        <f t="shared" si="20"/>
        <v>#N/A</v>
      </c>
      <c r="N189" s="3" t="str">
        <f t="shared" si="21"/>
        <v/>
      </c>
    </row>
    <row r="190" spans="1:14" x14ac:dyDescent="0.15">
      <c r="A190" s="202"/>
      <c r="B190" s="204" t="e">
        <f>VLOOKUP(A190,Adr!A:B,2,FALSE)</f>
        <v>#N/A</v>
      </c>
      <c r="C190" s="185"/>
      <c r="D190" s="288"/>
      <c r="E190" s="230"/>
      <c r="F190" s="166"/>
      <c r="G190" s="169"/>
      <c r="H190" s="169"/>
      <c r="I190" s="192" t="str">
        <f t="shared" si="22"/>
        <v/>
      </c>
      <c r="J190" s="167" t="str">
        <f t="shared" si="23"/>
        <v/>
      </c>
      <c r="K190" s="5"/>
      <c r="L190" s="167" t="str">
        <f t="shared" si="19"/>
        <v/>
      </c>
      <c r="M190" s="5" t="e">
        <f t="shared" si="20"/>
        <v>#N/A</v>
      </c>
      <c r="N190" s="3" t="str">
        <f t="shared" si="21"/>
        <v/>
      </c>
    </row>
    <row r="191" spans="1:14" x14ac:dyDescent="0.15">
      <c r="A191" s="202"/>
      <c r="B191" s="204" t="e">
        <f>VLOOKUP(A191,Adr!A:B,2,FALSE)</f>
        <v>#N/A</v>
      </c>
      <c r="C191" s="169"/>
      <c r="D191" s="289"/>
      <c r="E191" s="173"/>
      <c r="F191" s="166"/>
      <c r="G191" s="169"/>
      <c r="H191" s="169"/>
      <c r="I191" s="192" t="str">
        <f t="shared" si="22"/>
        <v/>
      </c>
      <c r="J191" s="167" t="str">
        <f t="shared" si="23"/>
        <v/>
      </c>
      <c r="K191" s="5"/>
      <c r="L191" s="167" t="str">
        <f t="shared" si="19"/>
        <v/>
      </c>
      <c r="M191" s="5" t="e">
        <f t="shared" si="20"/>
        <v>#N/A</v>
      </c>
      <c r="N191" s="3" t="str">
        <f t="shared" si="21"/>
        <v/>
      </c>
    </row>
    <row r="192" spans="1:14" x14ac:dyDescent="0.15">
      <c r="A192" s="198"/>
      <c r="B192" s="204" t="e">
        <f>VLOOKUP(A192,Adr!A:B,2,FALSE)</f>
        <v>#N/A</v>
      </c>
      <c r="C192" s="169"/>
      <c r="D192" s="289"/>
      <c r="E192" s="230"/>
      <c r="F192" s="166"/>
      <c r="G192" s="169"/>
      <c r="H192" s="169"/>
      <c r="I192" s="192" t="str">
        <f t="shared" si="22"/>
        <v/>
      </c>
      <c r="J192" s="167" t="str">
        <f t="shared" si="23"/>
        <v/>
      </c>
      <c r="K192" s="5"/>
      <c r="L192" s="167" t="str">
        <f t="shared" si="19"/>
        <v/>
      </c>
      <c r="M192" s="5" t="e">
        <f t="shared" si="20"/>
        <v>#N/A</v>
      </c>
      <c r="N192" s="3" t="str">
        <f t="shared" si="21"/>
        <v/>
      </c>
    </row>
    <row r="193" spans="1:14" x14ac:dyDescent="0.15">
      <c r="A193" s="202"/>
      <c r="B193" s="204" t="e">
        <f>VLOOKUP(A193,Adr!A:B,2,FALSE)</f>
        <v>#N/A</v>
      </c>
      <c r="C193" s="185"/>
      <c r="D193" s="288"/>
      <c r="E193" s="173"/>
      <c r="F193" s="166"/>
      <c r="G193" s="169"/>
      <c r="H193" s="169"/>
      <c r="I193" s="192" t="str">
        <f t="shared" si="22"/>
        <v/>
      </c>
      <c r="J193" s="167" t="str">
        <f t="shared" si="23"/>
        <v/>
      </c>
      <c r="K193" s="5"/>
      <c r="L193" s="167" t="str">
        <f t="shared" si="19"/>
        <v/>
      </c>
      <c r="M193" s="5" t="e">
        <f t="shared" si="20"/>
        <v>#N/A</v>
      </c>
      <c r="N193" s="3" t="str">
        <f t="shared" si="21"/>
        <v/>
      </c>
    </row>
    <row r="194" spans="1:14" x14ac:dyDescent="0.15">
      <c r="A194" s="182"/>
      <c r="B194" s="204" t="e">
        <f>VLOOKUP(A194,Adr!A:B,2,FALSE)</f>
        <v>#N/A</v>
      </c>
      <c r="C194" s="196"/>
      <c r="D194" s="290"/>
      <c r="E194" s="230"/>
      <c r="F194" s="166"/>
      <c r="G194" s="169"/>
      <c r="H194" s="169"/>
      <c r="I194" s="192" t="str">
        <f t="shared" si="22"/>
        <v/>
      </c>
      <c r="J194" s="167" t="str">
        <f t="shared" si="23"/>
        <v/>
      </c>
      <c r="K194" s="5"/>
      <c r="L194" s="167" t="str">
        <f t="shared" si="19"/>
        <v/>
      </c>
      <c r="M194" s="5" t="e">
        <f t="shared" si="20"/>
        <v>#N/A</v>
      </c>
      <c r="N194" s="3" t="str">
        <f t="shared" si="21"/>
        <v/>
      </c>
    </row>
    <row r="195" spans="1:14" x14ac:dyDescent="0.15">
      <c r="A195" s="202"/>
      <c r="B195" s="204" t="e">
        <f>VLOOKUP(A195,Adr!A:B,2,FALSE)</f>
        <v>#N/A</v>
      </c>
      <c r="C195" s="196"/>
      <c r="D195" s="290"/>
      <c r="E195" s="173"/>
      <c r="F195" s="166"/>
      <c r="G195" s="169"/>
      <c r="H195" s="169"/>
      <c r="I195" s="192" t="str">
        <f t="shared" si="22"/>
        <v/>
      </c>
      <c r="J195" s="167" t="str">
        <f t="shared" si="23"/>
        <v/>
      </c>
      <c r="K195" s="5"/>
      <c r="L195" s="167" t="str">
        <f t="shared" si="19"/>
        <v/>
      </c>
      <c r="M195" s="5" t="e">
        <f t="shared" si="20"/>
        <v>#N/A</v>
      </c>
      <c r="N195" s="3" t="str">
        <f t="shared" si="21"/>
        <v/>
      </c>
    </row>
    <row r="196" spans="1:14" x14ac:dyDescent="0.15">
      <c r="A196" s="198"/>
      <c r="B196" s="204" t="e">
        <f>VLOOKUP(A196,Adr!A:B,2,FALSE)</f>
        <v>#N/A</v>
      </c>
      <c r="C196" s="169"/>
      <c r="D196" s="289"/>
      <c r="E196" s="230"/>
      <c r="F196" s="166"/>
      <c r="G196" s="169"/>
      <c r="H196" s="169"/>
      <c r="I196" s="192" t="str">
        <f t="shared" si="22"/>
        <v/>
      </c>
      <c r="J196" s="167" t="str">
        <f t="shared" si="23"/>
        <v/>
      </c>
      <c r="K196" s="5"/>
      <c r="L196" s="167" t="str">
        <f t="shared" si="19"/>
        <v/>
      </c>
      <c r="M196" s="5" t="e">
        <f t="shared" si="20"/>
        <v>#N/A</v>
      </c>
      <c r="N196" s="3" t="str">
        <f t="shared" si="21"/>
        <v/>
      </c>
    </row>
    <row r="197" spans="1:14" x14ac:dyDescent="0.15">
      <c r="A197" s="166"/>
      <c r="B197" s="204" t="e">
        <f>VLOOKUP(A197,Adr!A:B,2,FALSE)</f>
        <v>#N/A</v>
      </c>
      <c r="C197" s="196"/>
      <c r="D197" s="290"/>
      <c r="E197" s="173"/>
      <c r="F197" s="166"/>
      <c r="G197" s="169"/>
      <c r="H197" s="169"/>
      <c r="I197" s="192" t="str">
        <f t="shared" si="22"/>
        <v/>
      </c>
      <c r="J197" s="167" t="str">
        <f t="shared" si="23"/>
        <v/>
      </c>
      <c r="K197" s="5"/>
      <c r="L197" s="167" t="str">
        <f t="shared" si="19"/>
        <v/>
      </c>
      <c r="M197" s="5" t="e">
        <f t="shared" si="20"/>
        <v>#N/A</v>
      </c>
      <c r="N197" s="3" t="str">
        <f t="shared" si="21"/>
        <v/>
      </c>
    </row>
    <row r="198" spans="1:14" x14ac:dyDescent="0.15">
      <c r="A198" s="166"/>
      <c r="B198" s="204" t="e">
        <f>VLOOKUP(A198,Adr!A:B,2,FALSE)</f>
        <v>#N/A</v>
      </c>
      <c r="C198" s="196"/>
      <c r="D198" s="290"/>
      <c r="E198" s="230"/>
      <c r="F198" s="166"/>
      <c r="G198" s="169"/>
      <c r="H198" s="169"/>
      <c r="I198" s="192" t="str">
        <f t="shared" si="22"/>
        <v/>
      </c>
      <c r="J198" s="167" t="str">
        <f t="shared" si="23"/>
        <v/>
      </c>
      <c r="K198" s="5"/>
      <c r="L198" s="167" t="str">
        <f t="shared" si="19"/>
        <v/>
      </c>
      <c r="M198" s="5" t="e">
        <f t="shared" si="20"/>
        <v>#N/A</v>
      </c>
      <c r="N198" s="3" t="str">
        <f t="shared" si="21"/>
        <v/>
      </c>
    </row>
    <row r="199" spans="1:14" x14ac:dyDescent="0.15">
      <c r="A199" s="182"/>
      <c r="B199" s="204" t="e">
        <f>VLOOKUP(A199,Adr!A:B,2,FALSE)</f>
        <v>#N/A</v>
      </c>
      <c r="C199" s="185"/>
      <c r="D199" s="288"/>
      <c r="E199" s="173"/>
      <c r="F199" s="166"/>
      <c r="G199" s="169"/>
      <c r="H199" s="169"/>
      <c r="I199" s="192" t="str">
        <f t="shared" si="22"/>
        <v/>
      </c>
      <c r="J199" s="167" t="str">
        <f t="shared" si="23"/>
        <v/>
      </c>
      <c r="K199" s="5"/>
      <c r="L199" s="167" t="str">
        <f t="shared" si="19"/>
        <v/>
      </c>
      <c r="M199" s="5" t="e">
        <f t="shared" si="20"/>
        <v>#N/A</v>
      </c>
      <c r="N199" s="3" t="str">
        <f t="shared" si="21"/>
        <v/>
      </c>
    </row>
    <row r="200" spans="1:14" x14ac:dyDescent="0.15">
      <c r="A200" s="202"/>
      <c r="B200" s="204" t="e">
        <f>VLOOKUP(A200,Adr!A:B,2,FALSE)</f>
        <v>#N/A</v>
      </c>
      <c r="C200" s="169"/>
      <c r="D200" s="290"/>
      <c r="E200" s="230"/>
      <c r="F200" s="166"/>
      <c r="G200" s="169"/>
      <c r="H200" s="169"/>
      <c r="I200" s="192" t="str">
        <f t="shared" si="22"/>
        <v/>
      </c>
      <c r="J200" s="167" t="str">
        <f t="shared" si="23"/>
        <v/>
      </c>
      <c r="K200" s="5"/>
      <c r="L200" s="167" t="str">
        <f t="shared" si="19"/>
        <v/>
      </c>
      <c r="M200" s="5" t="e">
        <f t="shared" si="20"/>
        <v>#N/A</v>
      </c>
      <c r="N200" s="3" t="str">
        <f t="shared" si="21"/>
        <v/>
      </c>
    </row>
    <row r="201" spans="1:14" x14ac:dyDescent="0.15">
      <c r="A201" s="182"/>
      <c r="B201" s="204" t="e">
        <f>VLOOKUP(A201,Adr!A:B,2,FALSE)</f>
        <v>#N/A</v>
      </c>
      <c r="C201" s="185"/>
      <c r="D201" s="288"/>
      <c r="E201" s="173"/>
      <c r="F201" s="166"/>
      <c r="G201" s="169"/>
      <c r="H201" s="169"/>
      <c r="I201" s="192" t="str">
        <f t="shared" si="22"/>
        <v/>
      </c>
      <c r="J201" s="167" t="str">
        <f t="shared" si="23"/>
        <v/>
      </c>
      <c r="K201" s="5"/>
      <c r="L201" s="167" t="str">
        <f t="shared" si="19"/>
        <v/>
      </c>
      <c r="M201" s="5" t="e">
        <f t="shared" si="20"/>
        <v>#N/A</v>
      </c>
      <c r="N201" s="3" t="str">
        <f t="shared" si="21"/>
        <v/>
      </c>
    </row>
    <row r="202" spans="1:14" x14ac:dyDescent="0.15">
      <c r="A202" s="166"/>
      <c r="B202" s="204" t="e">
        <f>VLOOKUP(A202,Adr!A:B,2,FALSE)</f>
        <v>#N/A</v>
      </c>
      <c r="C202" s="196"/>
      <c r="D202" s="290"/>
      <c r="E202" s="230"/>
      <c r="F202" s="166"/>
      <c r="G202" s="169"/>
      <c r="H202" s="169"/>
      <c r="I202" s="192" t="str">
        <f t="shared" si="22"/>
        <v/>
      </c>
      <c r="J202" s="167" t="str">
        <f t="shared" si="23"/>
        <v/>
      </c>
      <c r="K202" s="5"/>
      <c r="L202" s="167" t="str">
        <f t="shared" si="19"/>
        <v/>
      </c>
      <c r="M202" s="5" t="e">
        <f t="shared" si="20"/>
        <v>#N/A</v>
      </c>
      <c r="N202" s="3" t="str">
        <f t="shared" si="21"/>
        <v/>
      </c>
    </row>
    <row r="203" spans="1:14" x14ac:dyDescent="0.15">
      <c r="A203" s="182"/>
      <c r="B203" s="204" t="e">
        <f>VLOOKUP(A203,Adr!A:B,2,FALSE)</f>
        <v>#N/A</v>
      </c>
      <c r="C203" s="185"/>
      <c r="D203" s="288"/>
      <c r="E203" s="173"/>
      <c r="F203" s="166"/>
      <c r="G203" s="169"/>
      <c r="H203" s="169"/>
      <c r="I203" s="192" t="str">
        <f t="shared" si="22"/>
        <v/>
      </c>
      <c r="J203" s="167" t="str">
        <f t="shared" si="23"/>
        <v/>
      </c>
      <c r="K203" s="5"/>
      <c r="L203" s="167" t="str">
        <f t="shared" si="19"/>
        <v/>
      </c>
      <c r="M203" s="5" t="e">
        <f t="shared" si="20"/>
        <v>#N/A</v>
      </c>
      <c r="N203" s="3" t="str">
        <f t="shared" si="21"/>
        <v/>
      </c>
    </row>
    <row r="204" spans="1:14" x14ac:dyDescent="0.15">
      <c r="A204" s="202"/>
      <c r="B204" s="204" t="e">
        <f>VLOOKUP(A204,Adr!A:B,2,FALSE)</f>
        <v>#N/A</v>
      </c>
      <c r="C204" s="169"/>
      <c r="D204" s="289"/>
      <c r="E204" s="230"/>
      <c r="F204" s="166"/>
      <c r="G204" s="169"/>
      <c r="H204" s="169"/>
      <c r="I204" s="192" t="str">
        <f t="shared" si="22"/>
        <v/>
      </c>
      <c r="J204" s="167" t="str">
        <f t="shared" si="23"/>
        <v/>
      </c>
      <c r="K204" s="5"/>
      <c r="L204" s="167" t="str">
        <f t="shared" si="19"/>
        <v/>
      </c>
      <c r="M204" s="5" t="e">
        <f t="shared" si="20"/>
        <v>#N/A</v>
      </c>
      <c r="N204" s="3" t="str">
        <f t="shared" si="21"/>
        <v/>
      </c>
    </row>
    <row r="205" spans="1:14" x14ac:dyDescent="0.15">
      <c r="A205" s="198"/>
      <c r="B205" s="204" t="e">
        <f>VLOOKUP(A205,Adr!A:B,2,FALSE)</f>
        <v>#N/A</v>
      </c>
      <c r="C205" s="185"/>
      <c r="D205" s="288"/>
      <c r="E205" s="173"/>
      <c r="F205" s="166"/>
      <c r="G205" s="169"/>
      <c r="H205" s="169"/>
      <c r="I205" s="192" t="str">
        <f t="shared" si="22"/>
        <v/>
      </c>
      <c r="J205" s="167" t="str">
        <f t="shared" si="23"/>
        <v/>
      </c>
      <c r="K205" s="5"/>
      <c r="L205" s="167" t="str">
        <f t="shared" si="19"/>
        <v/>
      </c>
      <c r="M205" s="5" t="e">
        <f t="shared" si="20"/>
        <v>#N/A</v>
      </c>
      <c r="N205" s="3" t="str">
        <f t="shared" si="21"/>
        <v/>
      </c>
    </row>
    <row r="206" spans="1:14" x14ac:dyDescent="0.15">
      <c r="A206" s="202"/>
      <c r="B206" s="204" t="e">
        <f>VLOOKUP(A206,Adr!A:B,2,FALSE)</f>
        <v>#N/A</v>
      </c>
      <c r="C206" s="185"/>
      <c r="D206" s="288"/>
      <c r="E206" s="230"/>
      <c r="F206" s="166"/>
      <c r="G206" s="169"/>
      <c r="H206" s="169"/>
      <c r="I206" s="192" t="str">
        <f t="shared" si="22"/>
        <v/>
      </c>
      <c r="J206" s="167" t="str">
        <f t="shared" si="23"/>
        <v/>
      </c>
      <c r="K206" s="5"/>
      <c r="L206" s="167" t="str">
        <f t="shared" si="19"/>
        <v/>
      </c>
      <c r="M206" s="5" t="e">
        <f t="shared" si="20"/>
        <v>#N/A</v>
      </c>
      <c r="N206" s="3" t="str">
        <f t="shared" si="21"/>
        <v/>
      </c>
    </row>
    <row r="207" spans="1:14" x14ac:dyDescent="0.15">
      <c r="A207" s="198"/>
      <c r="B207" s="204" t="e">
        <f>VLOOKUP(A207,Adr!A:B,2,FALSE)</f>
        <v>#N/A</v>
      </c>
      <c r="C207" s="169"/>
      <c r="D207" s="289"/>
      <c r="E207" s="173"/>
      <c r="F207" s="166"/>
      <c r="G207" s="169"/>
      <c r="H207" s="169"/>
      <c r="I207" s="192" t="str">
        <f t="shared" si="22"/>
        <v/>
      </c>
      <c r="J207" s="167" t="str">
        <f t="shared" si="23"/>
        <v/>
      </c>
      <c r="K207" s="5"/>
      <c r="L207" s="167" t="str">
        <f t="shared" si="19"/>
        <v/>
      </c>
      <c r="M207" s="5" t="e">
        <f t="shared" si="20"/>
        <v>#N/A</v>
      </c>
      <c r="N207" s="3" t="str">
        <f t="shared" si="21"/>
        <v/>
      </c>
    </row>
    <row r="208" spans="1:14" x14ac:dyDescent="0.15">
      <c r="A208" s="166"/>
      <c r="B208" s="204" t="e">
        <f>VLOOKUP(A208,Adr!A:B,2,FALSE)</f>
        <v>#N/A</v>
      </c>
      <c r="C208" s="185"/>
      <c r="D208" s="290"/>
      <c r="E208" s="230"/>
      <c r="F208" s="166"/>
      <c r="G208" s="169"/>
      <c r="H208" s="169"/>
      <c r="I208" s="192" t="str">
        <f t="shared" si="22"/>
        <v/>
      </c>
      <c r="J208" s="167" t="str">
        <f t="shared" si="23"/>
        <v/>
      </c>
      <c r="K208" s="5"/>
      <c r="L208" s="167" t="str">
        <f t="shared" si="19"/>
        <v/>
      </c>
      <c r="M208" s="5" t="e">
        <f t="shared" si="20"/>
        <v>#N/A</v>
      </c>
      <c r="N208" s="3" t="str">
        <f t="shared" si="21"/>
        <v/>
      </c>
    </row>
    <row r="209" spans="1:14" x14ac:dyDescent="0.15">
      <c r="A209" s="166"/>
      <c r="B209" s="204" t="e">
        <f>VLOOKUP(A209,Adr!A:B,2,FALSE)</f>
        <v>#N/A</v>
      </c>
      <c r="C209" s="196"/>
      <c r="D209" s="290"/>
      <c r="E209" s="173"/>
      <c r="F209" s="166"/>
      <c r="G209" s="169"/>
      <c r="H209" s="169"/>
      <c r="I209" s="192" t="str">
        <f t="shared" si="22"/>
        <v/>
      </c>
      <c r="J209" s="167" t="str">
        <f t="shared" si="23"/>
        <v/>
      </c>
      <c r="K209" s="5"/>
      <c r="L209" s="167" t="str">
        <f t="shared" ref="L209:L223" si="24">A209&amp;G209&amp;H209</f>
        <v/>
      </c>
      <c r="M209" s="5" t="e">
        <f t="shared" ref="M209:M270" si="25">B209&amp;F209&amp;H209&amp;C209</f>
        <v>#N/A</v>
      </c>
      <c r="N209" s="3" t="str">
        <f t="shared" ref="N209:N270" si="26">+I209&amp;H209</f>
        <v/>
      </c>
    </row>
    <row r="210" spans="1:14" x14ac:dyDescent="0.15">
      <c r="A210" s="198"/>
      <c r="B210" s="204" t="e">
        <f>VLOOKUP(A210,Adr!A:B,2,FALSE)</f>
        <v>#N/A</v>
      </c>
      <c r="C210" s="169"/>
      <c r="D210" s="289"/>
      <c r="E210" s="230"/>
      <c r="F210" s="166"/>
      <c r="G210" s="169"/>
      <c r="H210" s="169"/>
      <c r="I210" s="192" t="str">
        <f t="shared" si="22"/>
        <v/>
      </c>
      <c r="J210" s="167" t="str">
        <f t="shared" si="23"/>
        <v/>
      </c>
      <c r="K210" s="5"/>
      <c r="L210" s="167" t="str">
        <f t="shared" si="24"/>
        <v/>
      </c>
      <c r="M210" s="5" t="e">
        <f t="shared" si="25"/>
        <v>#N/A</v>
      </c>
      <c r="N210" s="3" t="str">
        <f t="shared" si="26"/>
        <v/>
      </c>
    </row>
    <row r="211" spans="1:14" x14ac:dyDescent="0.15">
      <c r="A211" s="198"/>
      <c r="B211" s="204" t="e">
        <f>VLOOKUP(A211,Adr!A:B,2,FALSE)</f>
        <v>#N/A</v>
      </c>
      <c r="C211" s="169"/>
      <c r="D211" s="290"/>
      <c r="E211" s="173"/>
      <c r="F211" s="166"/>
      <c r="G211" s="169"/>
      <c r="H211" s="169"/>
      <c r="I211" s="192" t="str">
        <f t="shared" si="22"/>
        <v/>
      </c>
      <c r="J211" s="167" t="str">
        <f t="shared" si="23"/>
        <v/>
      </c>
      <c r="K211" s="5"/>
      <c r="L211" s="167" t="str">
        <f t="shared" si="24"/>
        <v/>
      </c>
      <c r="M211" s="5" t="e">
        <f t="shared" si="25"/>
        <v>#N/A</v>
      </c>
      <c r="N211" s="3" t="str">
        <f t="shared" si="26"/>
        <v/>
      </c>
    </row>
    <row r="212" spans="1:14" x14ac:dyDescent="0.15">
      <c r="A212" s="182"/>
      <c r="B212" s="204" t="e">
        <f>VLOOKUP(A212,Adr!A:B,2,FALSE)</f>
        <v>#N/A</v>
      </c>
      <c r="C212" s="169"/>
      <c r="D212" s="289"/>
      <c r="E212" s="230"/>
      <c r="F212" s="166"/>
      <c r="G212" s="169"/>
      <c r="H212" s="169"/>
      <c r="I212" s="192" t="str">
        <f t="shared" si="22"/>
        <v/>
      </c>
      <c r="J212" s="167" t="str">
        <f t="shared" si="23"/>
        <v/>
      </c>
      <c r="K212" s="5"/>
      <c r="L212" s="167" t="str">
        <f t="shared" si="24"/>
        <v/>
      </c>
      <c r="M212" s="5" t="e">
        <f t="shared" si="25"/>
        <v>#N/A</v>
      </c>
      <c r="N212" s="3" t="str">
        <f t="shared" si="26"/>
        <v/>
      </c>
    </row>
    <row r="213" spans="1:14" x14ac:dyDescent="0.15">
      <c r="A213" s="182"/>
      <c r="B213" s="204" t="e">
        <f>VLOOKUP(A213,Adr!A:B,2,FALSE)</f>
        <v>#N/A</v>
      </c>
      <c r="C213" s="185"/>
      <c r="D213" s="288"/>
      <c r="E213" s="173"/>
      <c r="F213" s="166"/>
      <c r="G213" s="169"/>
      <c r="H213" s="169"/>
      <c r="I213" s="192" t="str">
        <f t="shared" si="22"/>
        <v/>
      </c>
      <c r="J213" s="167" t="str">
        <f t="shared" si="23"/>
        <v/>
      </c>
      <c r="K213" s="5"/>
      <c r="L213" s="167" t="str">
        <f t="shared" si="24"/>
        <v/>
      </c>
      <c r="M213" s="5" t="e">
        <f t="shared" si="25"/>
        <v>#N/A</v>
      </c>
      <c r="N213" s="3" t="str">
        <f t="shared" si="26"/>
        <v/>
      </c>
    </row>
    <row r="214" spans="1:14" x14ac:dyDescent="0.15">
      <c r="A214" s="202"/>
      <c r="B214" s="204" t="e">
        <f>VLOOKUP(A214,Adr!A:B,2,FALSE)</f>
        <v>#N/A</v>
      </c>
      <c r="C214" s="196"/>
      <c r="D214" s="290"/>
      <c r="E214" s="230"/>
      <c r="F214" s="166"/>
      <c r="G214" s="169"/>
      <c r="H214" s="169"/>
      <c r="I214" s="192" t="str">
        <f t="shared" si="22"/>
        <v/>
      </c>
      <c r="J214" s="167" t="str">
        <f t="shared" si="23"/>
        <v/>
      </c>
      <c r="K214" s="5"/>
      <c r="L214" s="167" t="str">
        <f t="shared" si="24"/>
        <v/>
      </c>
      <c r="M214" s="5" t="e">
        <f t="shared" si="25"/>
        <v>#N/A</v>
      </c>
      <c r="N214" s="3" t="str">
        <f t="shared" si="26"/>
        <v/>
      </c>
    </row>
    <row r="215" spans="1:14" x14ac:dyDescent="0.15">
      <c r="A215" s="166"/>
      <c r="B215" s="204" t="e">
        <f>VLOOKUP(A215,Adr!A:B,2,FALSE)</f>
        <v>#N/A</v>
      </c>
      <c r="C215" s="185"/>
      <c r="D215" s="288"/>
      <c r="E215" s="173"/>
      <c r="F215" s="166"/>
      <c r="G215" s="169"/>
      <c r="H215" s="169"/>
      <c r="I215" s="192" t="str">
        <f t="shared" si="22"/>
        <v/>
      </c>
      <c r="J215" s="167" t="str">
        <f t="shared" si="23"/>
        <v/>
      </c>
      <c r="K215" s="5"/>
      <c r="L215" s="167" t="str">
        <f t="shared" si="24"/>
        <v/>
      </c>
      <c r="M215" s="5" t="e">
        <f t="shared" si="25"/>
        <v>#N/A</v>
      </c>
      <c r="N215" s="3" t="str">
        <f t="shared" si="26"/>
        <v/>
      </c>
    </row>
    <row r="216" spans="1:14" x14ac:dyDescent="0.15">
      <c r="A216" s="198"/>
      <c r="B216" s="204" t="e">
        <f>VLOOKUP(A216,Adr!A:B,2,FALSE)</f>
        <v>#N/A</v>
      </c>
      <c r="C216" s="185"/>
      <c r="D216" s="288"/>
      <c r="E216" s="230"/>
      <c r="F216" s="166"/>
      <c r="G216" s="169"/>
      <c r="H216" s="169"/>
      <c r="I216" s="192" t="str">
        <f t="shared" si="22"/>
        <v/>
      </c>
      <c r="J216" s="167" t="str">
        <f t="shared" si="23"/>
        <v/>
      </c>
      <c r="K216" s="5"/>
      <c r="L216" s="167" t="str">
        <f t="shared" si="24"/>
        <v/>
      </c>
      <c r="M216" s="5" t="e">
        <f t="shared" si="25"/>
        <v>#N/A</v>
      </c>
      <c r="N216" s="3" t="str">
        <f t="shared" si="26"/>
        <v/>
      </c>
    </row>
    <row r="217" spans="1:14" x14ac:dyDescent="0.15">
      <c r="A217" s="202"/>
      <c r="B217" s="204" t="e">
        <f>VLOOKUP(A217,Adr!A:B,2,FALSE)</f>
        <v>#N/A</v>
      </c>
      <c r="C217" s="185"/>
      <c r="D217" s="288"/>
      <c r="E217" s="173"/>
      <c r="F217" s="166"/>
      <c r="G217" s="169"/>
      <c r="H217" s="169"/>
      <c r="I217" s="192" t="str">
        <f t="shared" si="22"/>
        <v/>
      </c>
      <c r="J217" s="167" t="str">
        <f t="shared" si="23"/>
        <v/>
      </c>
      <c r="K217" s="5"/>
      <c r="L217" s="167" t="str">
        <f t="shared" si="24"/>
        <v/>
      </c>
      <c r="M217" s="5" t="e">
        <f t="shared" si="25"/>
        <v>#N/A</v>
      </c>
      <c r="N217" s="3" t="str">
        <f t="shared" si="26"/>
        <v/>
      </c>
    </row>
    <row r="218" spans="1:14" x14ac:dyDescent="0.15">
      <c r="A218" s="202"/>
      <c r="B218" s="204" t="e">
        <f>VLOOKUP(A218,Adr!A:B,2,FALSE)</f>
        <v>#N/A</v>
      </c>
      <c r="C218" s="196"/>
      <c r="D218" s="290"/>
      <c r="E218" s="230"/>
      <c r="F218" s="166"/>
      <c r="G218" s="169"/>
      <c r="H218" s="169"/>
      <c r="I218" s="192" t="str">
        <f t="shared" si="22"/>
        <v/>
      </c>
      <c r="J218" s="167" t="str">
        <f t="shared" si="23"/>
        <v/>
      </c>
      <c r="K218" s="5"/>
      <c r="L218" s="167" t="str">
        <f t="shared" si="24"/>
        <v/>
      </c>
      <c r="M218" s="5" t="e">
        <f t="shared" si="25"/>
        <v>#N/A</v>
      </c>
      <c r="N218" s="3" t="str">
        <f t="shared" si="26"/>
        <v/>
      </c>
    </row>
    <row r="219" spans="1:14" x14ac:dyDescent="0.15">
      <c r="A219" s="202"/>
      <c r="B219" s="204" t="e">
        <f>VLOOKUP(A219,Adr!A:B,2,FALSE)</f>
        <v>#N/A</v>
      </c>
      <c r="C219" s="190"/>
      <c r="D219" s="289"/>
      <c r="E219" s="173"/>
      <c r="F219" s="166"/>
      <c r="G219" s="169"/>
      <c r="H219" s="169"/>
      <c r="I219" s="192" t="str">
        <f t="shared" si="22"/>
        <v/>
      </c>
      <c r="J219" s="167" t="str">
        <f t="shared" si="23"/>
        <v/>
      </c>
      <c r="K219" s="5"/>
      <c r="L219" s="167" t="str">
        <f t="shared" si="24"/>
        <v/>
      </c>
      <c r="M219" s="5" t="e">
        <f t="shared" si="25"/>
        <v>#N/A</v>
      </c>
      <c r="N219" s="3" t="str">
        <f t="shared" si="26"/>
        <v/>
      </c>
    </row>
    <row r="220" spans="1:14" x14ac:dyDescent="0.15">
      <c r="A220" s="202"/>
      <c r="B220" s="204" t="e">
        <f>VLOOKUP(A220,Adr!A:B,2,FALSE)</f>
        <v>#N/A</v>
      </c>
      <c r="C220" s="185"/>
      <c r="D220" s="290"/>
      <c r="E220" s="230"/>
      <c r="F220" s="166"/>
      <c r="G220" s="169"/>
      <c r="H220" s="169"/>
      <c r="I220" s="192" t="str">
        <f t="shared" si="22"/>
        <v/>
      </c>
      <c r="J220" s="167" t="str">
        <f t="shared" si="23"/>
        <v/>
      </c>
      <c r="K220" s="5"/>
      <c r="L220" s="167" t="str">
        <f t="shared" si="24"/>
        <v/>
      </c>
      <c r="M220" s="5" t="e">
        <f t="shared" si="25"/>
        <v>#N/A</v>
      </c>
      <c r="N220" s="3" t="str">
        <f t="shared" si="26"/>
        <v/>
      </c>
    </row>
    <row r="221" spans="1:14" x14ac:dyDescent="0.15">
      <c r="A221" s="198"/>
      <c r="B221" s="204" t="e">
        <f>VLOOKUP(A221,Adr!A:B,2,FALSE)</f>
        <v>#N/A</v>
      </c>
      <c r="C221" s="169"/>
      <c r="D221" s="289"/>
      <c r="E221" s="173"/>
      <c r="F221" s="166"/>
      <c r="G221" s="169"/>
      <c r="H221" s="169"/>
      <c r="I221" s="192" t="str">
        <f t="shared" si="22"/>
        <v/>
      </c>
      <c r="J221" s="167" t="str">
        <f t="shared" si="23"/>
        <v/>
      </c>
      <c r="K221" s="5"/>
      <c r="L221" s="167" t="str">
        <f t="shared" si="24"/>
        <v/>
      </c>
      <c r="M221" s="5" t="e">
        <f t="shared" si="25"/>
        <v>#N/A</v>
      </c>
      <c r="N221" s="3" t="str">
        <f t="shared" si="26"/>
        <v/>
      </c>
    </row>
    <row r="222" spans="1:14" x14ac:dyDescent="0.15">
      <c r="A222" s="198"/>
      <c r="B222" s="204" t="e">
        <f>VLOOKUP(A222,Adr!A:B,2,FALSE)</f>
        <v>#N/A</v>
      </c>
      <c r="C222" s="169"/>
      <c r="D222" s="289"/>
      <c r="E222" s="230"/>
      <c r="F222" s="166"/>
      <c r="G222" s="169"/>
      <c r="H222" s="169"/>
      <c r="I222" s="192" t="str">
        <f t="shared" si="22"/>
        <v/>
      </c>
      <c r="J222" s="167" t="str">
        <f t="shared" si="23"/>
        <v/>
      </c>
      <c r="K222" s="5"/>
      <c r="L222" s="167" t="str">
        <f t="shared" si="24"/>
        <v/>
      </c>
      <c r="M222" s="5" t="e">
        <f t="shared" si="25"/>
        <v>#N/A</v>
      </c>
      <c r="N222" s="3" t="str">
        <f t="shared" si="26"/>
        <v/>
      </c>
    </row>
    <row r="223" spans="1:14" x14ac:dyDescent="0.15">
      <c r="A223" s="198"/>
      <c r="B223" s="204" t="e">
        <f>VLOOKUP(A223,Adr!A:B,2,FALSE)</f>
        <v>#N/A</v>
      </c>
      <c r="C223" s="185"/>
      <c r="D223" s="288"/>
      <c r="E223" s="173"/>
      <c r="F223" s="166"/>
      <c r="G223" s="169"/>
      <c r="H223" s="169"/>
      <c r="I223" s="192" t="str">
        <f t="shared" si="22"/>
        <v/>
      </c>
      <c r="J223" s="167" t="str">
        <f t="shared" si="23"/>
        <v/>
      </c>
      <c r="K223" s="5"/>
      <c r="L223" s="167" t="str">
        <f t="shared" si="24"/>
        <v/>
      </c>
      <c r="M223" s="5" t="e">
        <f t="shared" si="25"/>
        <v>#N/A</v>
      </c>
      <c r="N223" s="3" t="str">
        <f t="shared" si="26"/>
        <v/>
      </c>
    </row>
    <row r="224" spans="1:14" x14ac:dyDescent="0.15">
      <c r="A224" s="166"/>
      <c r="B224" s="204" t="e">
        <f>VLOOKUP(A224,Adr!A:B,2,FALSE)</f>
        <v>#N/A</v>
      </c>
      <c r="C224" s="196"/>
      <c r="D224" s="290"/>
      <c r="E224" s="230"/>
      <c r="F224" s="166"/>
      <c r="G224" s="169"/>
      <c r="H224" s="169"/>
      <c r="I224" s="192" t="str">
        <f t="shared" ref="I224:I287" si="27">A224&amp;F224</f>
        <v/>
      </c>
      <c r="J224" s="167" t="str">
        <f t="shared" ref="J224:J287" si="28">A224&amp;G224</f>
        <v/>
      </c>
      <c r="K224" s="5"/>
      <c r="L224" s="167" t="str">
        <f t="shared" ref="L224:L287" si="29">A224&amp;G224&amp;H224</f>
        <v/>
      </c>
      <c r="M224" s="5" t="e">
        <f t="shared" si="25"/>
        <v>#N/A</v>
      </c>
      <c r="N224" s="3" t="str">
        <f t="shared" si="26"/>
        <v/>
      </c>
    </row>
    <row r="225" spans="1:14" x14ac:dyDescent="0.15">
      <c r="A225" s="182"/>
      <c r="B225" s="204" t="e">
        <f>VLOOKUP(A225,Adr!A:B,2,FALSE)</f>
        <v>#N/A</v>
      </c>
      <c r="C225" s="185"/>
      <c r="D225" s="288"/>
      <c r="E225" s="173"/>
      <c r="F225" s="166"/>
      <c r="G225" s="169"/>
      <c r="H225" s="169"/>
      <c r="I225" s="192" t="str">
        <f t="shared" si="27"/>
        <v/>
      </c>
      <c r="J225" s="167" t="str">
        <f t="shared" si="28"/>
        <v/>
      </c>
      <c r="K225" s="5"/>
      <c r="L225" s="167" t="str">
        <f t="shared" si="29"/>
        <v/>
      </c>
      <c r="M225" s="5" t="e">
        <f t="shared" si="25"/>
        <v>#N/A</v>
      </c>
      <c r="N225" s="3" t="str">
        <f t="shared" si="26"/>
        <v/>
      </c>
    </row>
    <row r="226" spans="1:14" x14ac:dyDescent="0.15">
      <c r="A226" s="202"/>
      <c r="B226" s="204" t="e">
        <f>VLOOKUP(A226,Adr!A:B,2,FALSE)</f>
        <v>#N/A</v>
      </c>
      <c r="C226" s="185"/>
      <c r="D226" s="288"/>
      <c r="E226" s="230"/>
      <c r="F226" s="166"/>
      <c r="G226" s="169"/>
      <c r="H226" s="169"/>
      <c r="I226" s="192" t="str">
        <f t="shared" si="27"/>
        <v/>
      </c>
      <c r="J226" s="167" t="str">
        <f t="shared" si="28"/>
        <v/>
      </c>
      <c r="K226" s="5"/>
      <c r="L226" s="167" t="str">
        <f t="shared" si="29"/>
        <v/>
      </c>
      <c r="M226" s="5" t="e">
        <f t="shared" si="25"/>
        <v>#N/A</v>
      </c>
      <c r="N226" s="3" t="str">
        <f t="shared" si="26"/>
        <v/>
      </c>
    </row>
    <row r="227" spans="1:14" x14ac:dyDescent="0.15">
      <c r="A227" s="166"/>
      <c r="B227" s="204" t="e">
        <f>VLOOKUP(A227,Adr!A:B,2,FALSE)</f>
        <v>#N/A</v>
      </c>
      <c r="C227" s="196"/>
      <c r="D227" s="290"/>
      <c r="E227" s="173"/>
      <c r="F227" s="166"/>
      <c r="G227" s="169"/>
      <c r="H227" s="169"/>
      <c r="I227" s="192" t="str">
        <f t="shared" si="27"/>
        <v/>
      </c>
      <c r="J227" s="167" t="str">
        <f t="shared" si="28"/>
        <v/>
      </c>
      <c r="K227" s="5"/>
      <c r="L227" s="167" t="str">
        <f t="shared" si="29"/>
        <v/>
      </c>
      <c r="M227" s="5" t="e">
        <f t="shared" si="25"/>
        <v>#N/A</v>
      </c>
      <c r="N227" s="3" t="str">
        <f t="shared" si="26"/>
        <v/>
      </c>
    </row>
    <row r="228" spans="1:14" x14ac:dyDescent="0.15">
      <c r="A228" s="202"/>
      <c r="B228" s="204" t="e">
        <f>VLOOKUP(A228,Adr!A:B,2,FALSE)</f>
        <v>#N/A</v>
      </c>
      <c r="C228" s="196"/>
      <c r="D228" s="290"/>
      <c r="E228" s="230"/>
      <c r="F228" s="166"/>
      <c r="G228" s="169"/>
      <c r="H228" s="169"/>
      <c r="I228" s="192" t="str">
        <f t="shared" si="27"/>
        <v/>
      </c>
      <c r="J228" s="167" t="str">
        <f t="shared" si="28"/>
        <v/>
      </c>
      <c r="K228" s="5"/>
      <c r="L228" s="167" t="str">
        <f t="shared" si="29"/>
        <v/>
      </c>
      <c r="M228" s="5" t="e">
        <f t="shared" si="25"/>
        <v>#N/A</v>
      </c>
      <c r="N228" s="3" t="str">
        <f t="shared" si="26"/>
        <v/>
      </c>
    </row>
    <row r="229" spans="1:14" x14ac:dyDescent="0.15">
      <c r="A229" s="198"/>
      <c r="B229" s="204" t="e">
        <f>VLOOKUP(A229,Adr!A:B,2,FALSE)</f>
        <v>#N/A</v>
      </c>
      <c r="C229" s="196"/>
      <c r="D229" s="290"/>
      <c r="E229" s="173"/>
      <c r="F229" s="166"/>
      <c r="G229" s="169"/>
      <c r="H229" s="169"/>
      <c r="I229" s="192" t="str">
        <f t="shared" si="27"/>
        <v/>
      </c>
      <c r="J229" s="167" t="str">
        <f t="shared" si="28"/>
        <v/>
      </c>
      <c r="K229" s="5"/>
      <c r="L229" s="167" t="str">
        <f t="shared" si="29"/>
        <v/>
      </c>
      <c r="M229" s="5" t="e">
        <f t="shared" si="25"/>
        <v>#N/A</v>
      </c>
      <c r="N229" s="3" t="str">
        <f t="shared" si="26"/>
        <v/>
      </c>
    </row>
    <row r="230" spans="1:14" x14ac:dyDescent="0.15">
      <c r="A230" s="166"/>
      <c r="B230" s="204" t="e">
        <f>VLOOKUP(A230,Adr!A:B,2,FALSE)</f>
        <v>#N/A</v>
      </c>
      <c r="C230" s="185"/>
      <c r="D230" s="288"/>
      <c r="E230" s="230"/>
      <c r="F230" s="166"/>
      <c r="G230" s="169"/>
      <c r="H230" s="169"/>
      <c r="I230" s="192" t="str">
        <f t="shared" si="27"/>
        <v/>
      </c>
      <c r="J230" s="167" t="str">
        <f t="shared" si="28"/>
        <v/>
      </c>
      <c r="K230" s="5"/>
      <c r="L230" s="167" t="str">
        <f t="shared" si="29"/>
        <v/>
      </c>
      <c r="M230" s="5" t="e">
        <f t="shared" si="25"/>
        <v>#N/A</v>
      </c>
      <c r="N230" s="3" t="str">
        <f t="shared" si="26"/>
        <v/>
      </c>
    </row>
    <row r="231" spans="1:14" x14ac:dyDescent="0.15">
      <c r="A231" s="198"/>
      <c r="B231" s="204" t="e">
        <f>VLOOKUP(A231,Adr!A:B,2,FALSE)</f>
        <v>#N/A</v>
      </c>
      <c r="C231" s="169"/>
      <c r="D231" s="289"/>
      <c r="E231" s="173"/>
      <c r="F231" s="166"/>
      <c r="G231" s="169"/>
      <c r="H231" s="169"/>
      <c r="I231" s="192" t="str">
        <f t="shared" si="27"/>
        <v/>
      </c>
      <c r="J231" s="167" t="str">
        <f t="shared" si="28"/>
        <v/>
      </c>
      <c r="K231" s="5"/>
      <c r="L231" s="167" t="str">
        <f t="shared" si="29"/>
        <v/>
      </c>
      <c r="M231" s="5" t="e">
        <f t="shared" si="25"/>
        <v>#N/A</v>
      </c>
      <c r="N231" s="3" t="str">
        <f t="shared" si="26"/>
        <v/>
      </c>
    </row>
    <row r="232" spans="1:14" x14ac:dyDescent="0.15">
      <c r="A232" s="202"/>
      <c r="B232" s="204" t="e">
        <f>VLOOKUP(A232,Adr!A:B,2,FALSE)</f>
        <v>#N/A</v>
      </c>
      <c r="C232" s="185"/>
      <c r="D232" s="288"/>
      <c r="E232" s="230"/>
      <c r="F232" s="166"/>
      <c r="G232" s="169"/>
      <c r="H232" s="169"/>
      <c r="I232" s="192" t="str">
        <f t="shared" si="27"/>
        <v/>
      </c>
      <c r="J232" s="167" t="str">
        <f t="shared" si="28"/>
        <v/>
      </c>
      <c r="K232" s="5"/>
      <c r="L232" s="167" t="str">
        <f t="shared" si="29"/>
        <v/>
      </c>
      <c r="M232" s="5" t="e">
        <f t="shared" si="25"/>
        <v>#N/A</v>
      </c>
      <c r="N232" s="3" t="str">
        <f t="shared" si="26"/>
        <v/>
      </c>
    </row>
    <row r="233" spans="1:14" x14ac:dyDescent="0.15">
      <c r="A233" s="202"/>
      <c r="B233" s="204" t="e">
        <f>VLOOKUP(A233,Adr!A:B,2,FALSE)</f>
        <v>#N/A</v>
      </c>
      <c r="C233" s="185"/>
      <c r="D233" s="288"/>
      <c r="E233" s="173"/>
      <c r="F233" s="166"/>
      <c r="G233" s="169"/>
      <c r="H233" s="169"/>
      <c r="I233" s="192" t="str">
        <f t="shared" si="27"/>
        <v/>
      </c>
      <c r="J233" s="167" t="str">
        <f t="shared" si="28"/>
        <v/>
      </c>
      <c r="K233" s="5"/>
      <c r="L233" s="167" t="str">
        <f t="shared" si="29"/>
        <v/>
      </c>
      <c r="M233" s="5" t="e">
        <f t="shared" si="25"/>
        <v>#N/A</v>
      </c>
      <c r="N233" s="3" t="str">
        <f t="shared" si="26"/>
        <v/>
      </c>
    </row>
    <row r="234" spans="1:14" x14ac:dyDescent="0.15">
      <c r="A234" s="202"/>
      <c r="B234" s="204" t="e">
        <f>VLOOKUP(A234,Adr!A:B,2,FALSE)</f>
        <v>#N/A</v>
      </c>
      <c r="C234" s="185"/>
      <c r="D234" s="288"/>
      <c r="E234" s="230"/>
      <c r="F234" s="166"/>
      <c r="G234" s="169"/>
      <c r="H234" s="169"/>
      <c r="I234" s="192" t="str">
        <f t="shared" si="27"/>
        <v/>
      </c>
      <c r="J234" s="167" t="str">
        <f t="shared" si="28"/>
        <v/>
      </c>
      <c r="K234" s="5"/>
      <c r="L234" s="167" t="str">
        <f t="shared" si="29"/>
        <v/>
      </c>
      <c r="M234" s="5" t="e">
        <f t="shared" si="25"/>
        <v>#N/A</v>
      </c>
      <c r="N234" s="3" t="str">
        <f t="shared" si="26"/>
        <v/>
      </c>
    </row>
    <row r="235" spans="1:14" x14ac:dyDescent="0.15">
      <c r="A235" s="166"/>
      <c r="B235" s="204" t="e">
        <f>VLOOKUP(A235,Adr!A:B,2,FALSE)</f>
        <v>#N/A</v>
      </c>
      <c r="C235" s="196"/>
      <c r="D235" s="290"/>
      <c r="E235" s="173"/>
      <c r="F235" s="166"/>
      <c r="G235" s="169"/>
      <c r="H235" s="169"/>
      <c r="I235" s="192" t="str">
        <f t="shared" si="27"/>
        <v/>
      </c>
      <c r="J235" s="167" t="str">
        <f t="shared" si="28"/>
        <v/>
      </c>
      <c r="K235" s="5"/>
      <c r="L235" s="167" t="str">
        <f t="shared" si="29"/>
        <v/>
      </c>
      <c r="M235" s="5" t="e">
        <f t="shared" si="25"/>
        <v>#N/A</v>
      </c>
      <c r="N235" s="3" t="str">
        <f t="shared" si="26"/>
        <v/>
      </c>
    </row>
    <row r="236" spans="1:14" x14ac:dyDescent="0.15">
      <c r="A236" s="202"/>
      <c r="B236" s="204" t="e">
        <f>VLOOKUP(A236,Adr!A:B,2,FALSE)</f>
        <v>#N/A</v>
      </c>
      <c r="C236" s="185"/>
      <c r="D236" s="288"/>
      <c r="E236" s="230"/>
      <c r="F236" s="166"/>
      <c r="G236" s="169"/>
      <c r="H236" s="169"/>
      <c r="I236" s="192" t="str">
        <f t="shared" si="27"/>
        <v/>
      </c>
      <c r="J236" s="167" t="str">
        <f t="shared" si="28"/>
        <v/>
      </c>
      <c r="K236" s="5"/>
      <c r="L236" s="167" t="str">
        <f t="shared" si="29"/>
        <v/>
      </c>
      <c r="M236" s="5" t="e">
        <f t="shared" si="25"/>
        <v>#N/A</v>
      </c>
      <c r="N236" s="3" t="str">
        <f t="shared" si="26"/>
        <v/>
      </c>
    </row>
    <row r="237" spans="1:14" x14ac:dyDescent="0.15">
      <c r="A237" s="166"/>
      <c r="B237" s="204" t="e">
        <f>VLOOKUP(A237,Adr!A:B,2,FALSE)</f>
        <v>#N/A</v>
      </c>
      <c r="C237" s="196"/>
      <c r="D237" s="290"/>
      <c r="E237" s="173"/>
      <c r="F237" s="166"/>
      <c r="G237" s="169"/>
      <c r="H237" s="169"/>
      <c r="I237" s="192" t="str">
        <f t="shared" si="27"/>
        <v/>
      </c>
      <c r="J237" s="167" t="str">
        <f t="shared" si="28"/>
        <v/>
      </c>
      <c r="K237" s="5"/>
      <c r="L237" s="167" t="str">
        <f t="shared" si="29"/>
        <v/>
      </c>
      <c r="M237" s="5" t="e">
        <f t="shared" si="25"/>
        <v>#N/A</v>
      </c>
      <c r="N237" s="3" t="str">
        <f t="shared" si="26"/>
        <v/>
      </c>
    </row>
    <row r="238" spans="1:14" x14ac:dyDescent="0.15">
      <c r="A238" s="202"/>
      <c r="B238" s="204" t="e">
        <f>VLOOKUP(A238,Adr!A:B,2,FALSE)</f>
        <v>#N/A</v>
      </c>
      <c r="C238" s="185"/>
      <c r="D238" s="288"/>
      <c r="E238" s="230"/>
      <c r="F238" s="166"/>
      <c r="G238" s="169"/>
      <c r="H238" s="169"/>
      <c r="I238" s="192" t="str">
        <f t="shared" si="27"/>
        <v/>
      </c>
      <c r="J238" s="167" t="str">
        <f t="shared" si="28"/>
        <v/>
      </c>
      <c r="K238" s="5"/>
      <c r="L238" s="167" t="str">
        <f t="shared" si="29"/>
        <v/>
      </c>
      <c r="M238" s="5" t="e">
        <f t="shared" si="25"/>
        <v>#N/A</v>
      </c>
      <c r="N238" s="3" t="str">
        <f t="shared" si="26"/>
        <v/>
      </c>
    </row>
    <row r="239" spans="1:14" x14ac:dyDescent="0.15">
      <c r="A239" s="202"/>
      <c r="B239" s="204" t="e">
        <f>VLOOKUP(A239,Adr!A:B,2,FALSE)</f>
        <v>#N/A</v>
      </c>
      <c r="C239" s="185"/>
      <c r="D239" s="288"/>
      <c r="E239" s="173"/>
      <c r="F239" s="166"/>
      <c r="G239" s="169"/>
      <c r="H239" s="169"/>
      <c r="I239" s="192" t="str">
        <f t="shared" si="27"/>
        <v/>
      </c>
      <c r="J239" s="167" t="str">
        <f t="shared" si="28"/>
        <v/>
      </c>
      <c r="K239" s="5"/>
      <c r="L239" s="167" t="str">
        <f t="shared" si="29"/>
        <v/>
      </c>
      <c r="M239" s="5" t="e">
        <f t="shared" si="25"/>
        <v>#N/A</v>
      </c>
      <c r="N239" s="3" t="str">
        <f t="shared" si="26"/>
        <v/>
      </c>
    </row>
    <row r="240" spans="1:14" x14ac:dyDescent="0.15">
      <c r="A240" s="198"/>
      <c r="B240" s="204" t="e">
        <f>VLOOKUP(A240,Adr!A:B,2,FALSE)</f>
        <v>#N/A</v>
      </c>
      <c r="C240" s="196"/>
      <c r="D240" s="290"/>
      <c r="E240" s="230"/>
      <c r="F240" s="166"/>
      <c r="G240" s="169"/>
      <c r="H240" s="169"/>
      <c r="I240" s="192" t="str">
        <f t="shared" si="27"/>
        <v/>
      </c>
      <c r="J240" s="167" t="str">
        <f t="shared" si="28"/>
        <v/>
      </c>
      <c r="K240" s="5"/>
      <c r="L240" s="167" t="str">
        <f t="shared" si="29"/>
        <v/>
      </c>
      <c r="M240" s="5" t="e">
        <f t="shared" si="25"/>
        <v>#N/A</v>
      </c>
      <c r="N240" s="3" t="str">
        <f t="shared" si="26"/>
        <v/>
      </c>
    </row>
    <row r="241" spans="1:14" x14ac:dyDescent="0.15">
      <c r="A241" s="166"/>
      <c r="B241" s="204" t="e">
        <f>VLOOKUP(A241,Adr!A:B,2,FALSE)</f>
        <v>#N/A</v>
      </c>
      <c r="C241" s="196"/>
      <c r="D241" s="290"/>
      <c r="E241" s="173"/>
      <c r="F241" s="166"/>
      <c r="G241" s="169"/>
      <c r="H241" s="169"/>
      <c r="I241" s="192" t="str">
        <f t="shared" si="27"/>
        <v/>
      </c>
      <c r="J241" s="167" t="str">
        <f t="shared" si="28"/>
        <v/>
      </c>
      <c r="K241" s="5"/>
      <c r="L241" s="167" t="str">
        <f t="shared" si="29"/>
        <v/>
      </c>
      <c r="M241" s="5" t="e">
        <f t="shared" si="25"/>
        <v>#N/A</v>
      </c>
      <c r="N241" s="3" t="str">
        <f t="shared" si="26"/>
        <v/>
      </c>
    </row>
    <row r="242" spans="1:14" x14ac:dyDescent="0.15">
      <c r="A242" s="198"/>
      <c r="B242" s="204" t="e">
        <f>VLOOKUP(A242,Adr!A:B,2,FALSE)</f>
        <v>#N/A</v>
      </c>
      <c r="C242" s="185"/>
      <c r="D242" s="288"/>
      <c r="E242" s="230"/>
      <c r="F242" s="166"/>
      <c r="G242" s="169"/>
      <c r="H242" s="169"/>
      <c r="I242" s="192" t="str">
        <f t="shared" si="27"/>
        <v/>
      </c>
      <c r="J242" s="167" t="str">
        <f t="shared" si="28"/>
        <v/>
      </c>
      <c r="K242" s="5"/>
      <c r="L242" s="167" t="str">
        <f t="shared" si="29"/>
        <v/>
      </c>
      <c r="M242" s="5" t="e">
        <f t="shared" si="25"/>
        <v>#N/A</v>
      </c>
      <c r="N242" s="3" t="str">
        <f t="shared" si="26"/>
        <v/>
      </c>
    </row>
    <row r="243" spans="1:14" x14ac:dyDescent="0.15">
      <c r="A243" s="166"/>
      <c r="B243" s="204" t="e">
        <f>VLOOKUP(A243,Adr!A:B,2,FALSE)</f>
        <v>#N/A</v>
      </c>
      <c r="C243" s="196"/>
      <c r="D243" s="290"/>
      <c r="E243" s="173"/>
      <c r="F243" s="166"/>
      <c r="G243" s="169"/>
      <c r="H243" s="169"/>
      <c r="I243" s="192" t="str">
        <f t="shared" si="27"/>
        <v/>
      </c>
      <c r="J243" s="167" t="str">
        <f t="shared" si="28"/>
        <v/>
      </c>
      <c r="K243" s="5"/>
      <c r="L243" s="167" t="str">
        <f t="shared" si="29"/>
        <v/>
      </c>
      <c r="M243" s="5" t="e">
        <f t="shared" si="25"/>
        <v>#N/A</v>
      </c>
      <c r="N243" s="3" t="str">
        <f t="shared" si="26"/>
        <v/>
      </c>
    </row>
    <row r="244" spans="1:14" x14ac:dyDescent="0.15">
      <c r="A244" s="182"/>
      <c r="B244" s="204" t="e">
        <f>VLOOKUP(A244,Adr!A:B,2,FALSE)</f>
        <v>#N/A</v>
      </c>
      <c r="C244" s="185"/>
      <c r="D244" s="288"/>
      <c r="E244" s="230"/>
      <c r="F244" s="166"/>
      <c r="G244" s="169"/>
      <c r="H244" s="169"/>
      <c r="I244" s="192" t="str">
        <f t="shared" si="27"/>
        <v/>
      </c>
      <c r="J244" s="167" t="str">
        <f t="shared" si="28"/>
        <v/>
      </c>
      <c r="K244" s="5"/>
      <c r="L244" s="167" t="str">
        <f t="shared" si="29"/>
        <v/>
      </c>
      <c r="M244" s="5" t="e">
        <f t="shared" si="25"/>
        <v>#N/A</v>
      </c>
      <c r="N244" s="3" t="str">
        <f t="shared" si="26"/>
        <v/>
      </c>
    </row>
    <row r="245" spans="1:14" x14ac:dyDescent="0.15">
      <c r="A245" s="198"/>
      <c r="B245" s="204" t="e">
        <f>VLOOKUP(A245,Adr!A:B,2,FALSE)</f>
        <v>#N/A</v>
      </c>
      <c r="C245" s="169"/>
      <c r="D245" s="289"/>
      <c r="E245" s="173"/>
      <c r="F245" s="166"/>
      <c r="G245" s="169"/>
      <c r="H245" s="169"/>
      <c r="I245" s="192" t="str">
        <f t="shared" si="27"/>
        <v/>
      </c>
      <c r="J245" s="167" t="str">
        <f t="shared" si="28"/>
        <v/>
      </c>
      <c r="K245" s="5"/>
      <c r="L245" s="167" t="str">
        <f t="shared" si="29"/>
        <v/>
      </c>
      <c r="M245" s="5" t="e">
        <f t="shared" si="25"/>
        <v>#N/A</v>
      </c>
      <c r="N245" s="3" t="str">
        <f t="shared" si="26"/>
        <v/>
      </c>
    </row>
    <row r="246" spans="1:14" x14ac:dyDescent="0.15">
      <c r="A246" s="202"/>
      <c r="B246" s="204" t="e">
        <f>VLOOKUP(A246,Adr!A:B,2,FALSE)</f>
        <v>#N/A</v>
      </c>
      <c r="C246" s="185"/>
      <c r="D246" s="288"/>
      <c r="E246" s="230"/>
      <c r="F246" s="166"/>
      <c r="G246" s="169"/>
      <c r="H246" s="169"/>
      <c r="I246" s="192" t="str">
        <f t="shared" si="27"/>
        <v/>
      </c>
      <c r="J246" s="167" t="str">
        <f t="shared" si="28"/>
        <v/>
      </c>
      <c r="K246" s="5"/>
      <c r="L246" s="167" t="str">
        <f t="shared" si="29"/>
        <v/>
      </c>
      <c r="M246" s="5" t="e">
        <f t="shared" si="25"/>
        <v>#N/A</v>
      </c>
      <c r="N246" s="3" t="str">
        <f t="shared" si="26"/>
        <v/>
      </c>
    </row>
    <row r="247" spans="1:14" x14ac:dyDescent="0.15">
      <c r="A247" s="198"/>
      <c r="B247" s="204" t="e">
        <f>VLOOKUP(A247,Adr!A:B,2,FALSE)</f>
        <v>#N/A</v>
      </c>
      <c r="C247" s="185"/>
      <c r="D247" s="288"/>
      <c r="E247" s="173"/>
      <c r="F247" s="166"/>
      <c r="G247" s="169"/>
      <c r="H247" s="169"/>
      <c r="I247" s="192" t="str">
        <f t="shared" si="27"/>
        <v/>
      </c>
      <c r="J247" s="167" t="str">
        <f t="shared" si="28"/>
        <v/>
      </c>
      <c r="K247" s="5"/>
      <c r="L247" s="167" t="str">
        <f t="shared" si="29"/>
        <v/>
      </c>
      <c r="M247" s="5" t="e">
        <f t="shared" si="25"/>
        <v>#N/A</v>
      </c>
      <c r="N247" s="3" t="str">
        <f t="shared" si="26"/>
        <v/>
      </c>
    </row>
    <row r="248" spans="1:14" x14ac:dyDescent="0.15">
      <c r="A248" s="182"/>
      <c r="B248" s="204" t="e">
        <f>VLOOKUP(A248,Adr!A:B,2,FALSE)</f>
        <v>#N/A</v>
      </c>
      <c r="C248" s="185"/>
      <c r="D248" s="288"/>
      <c r="E248" s="230"/>
      <c r="F248" s="166"/>
      <c r="G248" s="169"/>
      <c r="H248" s="169"/>
      <c r="I248" s="192" t="str">
        <f t="shared" si="27"/>
        <v/>
      </c>
      <c r="J248" s="167" t="str">
        <f t="shared" si="28"/>
        <v/>
      </c>
      <c r="K248" s="5"/>
      <c r="L248" s="167" t="str">
        <f t="shared" si="29"/>
        <v/>
      </c>
      <c r="M248" s="5" t="e">
        <f t="shared" si="25"/>
        <v>#N/A</v>
      </c>
      <c r="N248" s="3" t="str">
        <f t="shared" si="26"/>
        <v/>
      </c>
    </row>
    <row r="249" spans="1:14" x14ac:dyDescent="0.15">
      <c r="A249" s="198"/>
      <c r="B249" s="204" t="e">
        <f>VLOOKUP(A249,Adr!A:B,2,FALSE)</f>
        <v>#N/A</v>
      </c>
      <c r="C249" s="169"/>
      <c r="D249" s="289"/>
      <c r="E249" s="173"/>
      <c r="F249" s="166"/>
      <c r="G249" s="169"/>
      <c r="H249" s="169"/>
      <c r="I249" s="192" t="str">
        <f t="shared" si="27"/>
        <v/>
      </c>
      <c r="J249" s="167" t="str">
        <f t="shared" si="28"/>
        <v/>
      </c>
      <c r="K249" s="5"/>
      <c r="L249" s="167" t="str">
        <f t="shared" si="29"/>
        <v/>
      </c>
      <c r="M249" s="5" t="e">
        <f t="shared" si="25"/>
        <v>#N/A</v>
      </c>
      <c r="N249" s="3" t="str">
        <f t="shared" si="26"/>
        <v/>
      </c>
    </row>
    <row r="250" spans="1:14" x14ac:dyDescent="0.15">
      <c r="A250" s="166"/>
      <c r="B250" s="204" t="e">
        <f>VLOOKUP(A250,Adr!A:B,2,FALSE)</f>
        <v>#N/A</v>
      </c>
      <c r="C250" s="196"/>
      <c r="D250" s="290"/>
      <c r="E250" s="230"/>
      <c r="F250" s="166"/>
      <c r="G250" s="169"/>
      <c r="H250" s="169"/>
      <c r="I250" s="192" t="str">
        <f t="shared" si="27"/>
        <v/>
      </c>
      <c r="J250" s="167" t="str">
        <f t="shared" si="28"/>
        <v/>
      </c>
      <c r="K250" s="5"/>
      <c r="L250" s="167" t="str">
        <f t="shared" si="29"/>
        <v/>
      </c>
      <c r="M250" s="5" t="e">
        <f t="shared" si="25"/>
        <v>#N/A</v>
      </c>
      <c r="N250" s="3" t="str">
        <f t="shared" si="26"/>
        <v/>
      </c>
    </row>
    <row r="251" spans="1:14" x14ac:dyDescent="0.15">
      <c r="A251" s="202"/>
      <c r="B251" s="204" t="e">
        <f>VLOOKUP(A251,Adr!A:B,2,FALSE)</f>
        <v>#N/A</v>
      </c>
      <c r="C251" s="185"/>
      <c r="D251" s="288"/>
      <c r="E251" s="173"/>
      <c r="F251" s="166"/>
      <c r="G251" s="169"/>
      <c r="H251" s="169"/>
      <c r="I251" s="192" t="str">
        <f t="shared" si="27"/>
        <v/>
      </c>
      <c r="J251" s="167" t="str">
        <f t="shared" si="28"/>
        <v/>
      </c>
      <c r="K251" s="5"/>
      <c r="L251" s="167" t="str">
        <f t="shared" si="29"/>
        <v/>
      </c>
      <c r="M251" s="5" t="e">
        <f t="shared" si="25"/>
        <v>#N/A</v>
      </c>
      <c r="N251" s="3" t="str">
        <f t="shared" si="26"/>
        <v/>
      </c>
    </row>
    <row r="252" spans="1:14" x14ac:dyDescent="0.15">
      <c r="A252" s="198"/>
      <c r="B252" s="204" t="e">
        <f>VLOOKUP(A252,Adr!A:B,2,FALSE)</f>
        <v>#N/A</v>
      </c>
      <c r="C252" s="185"/>
      <c r="D252" s="288"/>
      <c r="E252" s="230"/>
      <c r="F252" s="166"/>
      <c r="G252" s="169"/>
      <c r="H252" s="169"/>
      <c r="I252" s="192" t="str">
        <f t="shared" si="27"/>
        <v/>
      </c>
      <c r="J252" s="167" t="str">
        <f t="shared" si="28"/>
        <v/>
      </c>
      <c r="K252" s="5"/>
      <c r="L252" s="167" t="str">
        <f t="shared" si="29"/>
        <v/>
      </c>
      <c r="M252" s="5" t="e">
        <f t="shared" si="25"/>
        <v>#N/A</v>
      </c>
      <c r="N252" s="3" t="str">
        <f t="shared" si="26"/>
        <v/>
      </c>
    </row>
    <row r="253" spans="1:14" x14ac:dyDescent="0.15">
      <c r="A253" s="202"/>
      <c r="B253" s="204" t="e">
        <f>VLOOKUP(A253,Adr!A:B,2,FALSE)</f>
        <v>#N/A</v>
      </c>
      <c r="C253" s="185"/>
      <c r="D253" s="288"/>
      <c r="E253" s="173"/>
      <c r="F253" s="166"/>
      <c r="G253" s="169"/>
      <c r="H253" s="169"/>
      <c r="I253" s="192" t="str">
        <f t="shared" si="27"/>
        <v/>
      </c>
      <c r="J253" s="167" t="str">
        <f t="shared" si="28"/>
        <v/>
      </c>
      <c r="K253" s="5"/>
      <c r="L253" s="167" t="str">
        <f t="shared" si="29"/>
        <v/>
      </c>
      <c r="M253" s="5" t="e">
        <f t="shared" si="25"/>
        <v>#N/A</v>
      </c>
      <c r="N253" s="3" t="str">
        <f t="shared" si="26"/>
        <v/>
      </c>
    </row>
    <row r="254" spans="1:14" x14ac:dyDescent="0.15">
      <c r="A254" s="202"/>
      <c r="B254" s="204" t="e">
        <f>VLOOKUP(A254,Adr!A:B,2,FALSE)</f>
        <v>#N/A</v>
      </c>
      <c r="C254" s="185"/>
      <c r="D254" s="288"/>
      <c r="E254" s="230"/>
      <c r="F254" s="166"/>
      <c r="G254" s="169"/>
      <c r="H254" s="169"/>
      <c r="I254" s="192" t="str">
        <f t="shared" si="27"/>
        <v/>
      </c>
      <c r="J254" s="167" t="str">
        <f t="shared" si="28"/>
        <v/>
      </c>
      <c r="K254" s="5"/>
      <c r="L254" s="167" t="str">
        <f t="shared" si="29"/>
        <v/>
      </c>
      <c r="M254" s="5" t="e">
        <f t="shared" si="25"/>
        <v>#N/A</v>
      </c>
      <c r="N254" s="3" t="str">
        <f t="shared" si="26"/>
        <v/>
      </c>
    </row>
    <row r="255" spans="1:14" x14ac:dyDescent="0.15">
      <c r="A255" s="178"/>
      <c r="B255" s="204" t="e">
        <f>VLOOKUP(A255,Adr!A:B,2,FALSE)</f>
        <v>#N/A</v>
      </c>
      <c r="C255" s="169"/>
      <c r="D255" s="289"/>
      <c r="E255" s="173"/>
      <c r="F255" s="166"/>
      <c r="G255" s="169"/>
      <c r="H255" s="169"/>
      <c r="I255" s="192" t="str">
        <f t="shared" si="27"/>
        <v/>
      </c>
      <c r="J255" s="167" t="str">
        <f t="shared" si="28"/>
        <v/>
      </c>
      <c r="K255" s="5"/>
      <c r="L255" s="167" t="str">
        <f t="shared" si="29"/>
        <v/>
      </c>
      <c r="M255" s="5" t="e">
        <f t="shared" si="25"/>
        <v>#N/A</v>
      </c>
      <c r="N255" s="3" t="str">
        <f t="shared" si="26"/>
        <v/>
      </c>
    </row>
    <row r="256" spans="1:14" x14ac:dyDescent="0.15">
      <c r="A256" s="198"/>
      <c r="B256" s="204" t="e">
        <f>VLOOKUP(A256,Adr!A:B,2,FALSE)</f>
        <v>#N/A</v>
      </c>
      <c r="C256" s="185"/>
      <c r="D256" s="289"/>
      <c r="E256" s="230"/>
      <c r="F256" s="166"/>
      <c r="G256" s="169"/>
      <c r="H256" s="169"/>
      <c r="I256" s="192" t="str">
        <f t="shared" si="27"/>
        <v/>
      </c>
      <c r="J256" s="167" t="str">
        <f t="shared" si="28"/>
        <v/>
      </c>
      <c r="K256" s="5"/>
      <c r="L256" s="167" t="str">
        <f t="shared" si="29"/>
        <v/>
      </c>
      <c r="M256" s="5" t="e">
        <f t="shared" si="25"/>
        <v>#N/A</v>
      </c>
      <c r="N256" s="3" t="str">
        <f t="shared" si="26"/>
        <v/>
      </c>
    </row>
    <row r="257" spans="1:14" x14ac:dyDescent="0.15">
      <c r="A257" s="166"/>
      <c r="B257" s="204" t="e">
        <f>VLOOKUP(A257,Adr!A:B,2,FALSE)</f>
        <v>#N/A</v>
      </c>
      <c r="C257" s="169"/>
      <c r="D257" s="289"/>
      <c r="E257" s="173"/>
      <c r="F257" s="166"/>
      <c r="G257" s="169"/>
      <c r="H257" s="169"/>
      <c r="I257" s="192" t="str">
        <f t="shared" si="27"/>
        <v/>
      </c>
      <c r="J257" s="167" t="str">
        <f t="shared" si="28"/>
        <v/>
      </c>
      <c r="K257" s="5"/>
      <c r="L257" s="167" t="str">
        <f t="shared" si="29"/>
        <v/>
      </c>
      <c r="M257" s="5" t="e">
        <f t="shared" si="25"/>
        <v>#N/A</v>
      </c>
      <c r="N257" s="3" t="str">
        <f t="shared" si="26"/>
        <v/>
      </c>
    </row>
    <row r="258" spans="1:14" x14ac:dyDescent="0.15">
      <c r="A258" s="202"/>
      <c r="B258" s="204" t="e">
        <f>VLOOKUP(A258,Adr!A:B,2,FALSE)</f>
        <v>#N/A</v>
      </c>
      <c r="C258" s="185"/>
      <c r="D258" s="288"/>
      <c r="E258" s="230"/>
      <c r="F258" s="166"/>
      <c r="G258" s="169"/>
      <c r="H258" s="169"/>
      <c r="I258" s="192" t="str">
        <f t="shared" si="27"/>
        <v/>
      </c>
      <c r="J258" s="167" t="str">
        <f t="shared" si="28"/>
        <v/>
      </c>
      <c r="K258" s="5"/>
      <c r="L258" s="167" t="str">
        <f t="shared" si="29"/>
        <v/>
      </c>
      <c r="M258" s="5" t="e">
        <f t="shared" si="25"/>
        <v>#N/A</v>
      </c>
      <c r="N258" s="3" t="str">
        <f t="shared" si="26"/>
        <v/>
      </c>
    </row>
    <row r="259" spans="1:14" x14ac:dyDescent="0.15">
      <c r="A259" s="166"/>
      <c r="B259" s="204" t="e">
        <f>VLOOKUP(A259,Adr!A:B,2,FALSE)</f>
        <v>#N/A</v>
      </c>
      <c r="C259" s="196"/>
      <c r="D259" s="290"/>
      <c r="E259" s="173"/>
      <c r="F259" s="166"/>
      <c r="G259" s="169"/>
      <c r="H259" s="169"/>
      <c r="I259" s="192" t="str">
        <f t="shared" si="27"/>
        <v/>
      </c>
      <c r="J259" s="167" t="str">
        <f t="shared" si="28"/>
        <v/>
      </c>
      <c r="K259" s="5"/>
      <c r="L259" s="167" t="str">
        <f t="shared" si="29"/>
        <v/>
      </c>
      <c r="M259" s="5" t="e">
        <f t="shared" si="25"/>
        <v>#N/A</v>
      </c>
      <c r="N259" s="3" t="str">
        <f t="shared" si="26"/>
        <v/>
      </c>
    </row>
    <row r="260" spans="1:14" x14ac:dyDescent="0.15">
      <c r="A260" s="202"/>
      <c r="B260" s="204" t="e">
        <f>VLOOKUP(A260,Adr!A:B,2,FALSE)</f>
        <v>#N/A</v>
      </c>
      <c r="C260" s="185"/>
      <c r="D260" s="288"/>
      <c r="E260" s="230"/>
      <c r="F260" s="166"/>
      <c r="G260" s="169"/>
      <c r="H260" s="169"/>
      <c r="I260" s="192" t="str">
        <f t="shared" si="27"/>
        <v/>
      </c>
      <c r="J260" s="167" t="str">
        <f t="shared" si="28"/>
        <v/>
      </c>
      <c r="K260" s="5"/>
      <c r="L260" s="167" t="str">
        <f t="shared" si="29"/>
        <v/>
      </c>
      <c r="M260" s="5" t="e">
        <f t="shared" si="25"/>
        <v>#N/A</v>
      </c>
      <c r="N260" s="3" t="str">
        <f t="shared" si="26"/>
        <v/>
      </c>
    </row>
    <row r="261" spans="1:14" x14ac:dyDescent="0.15">
      <c r="A261" s="202"/>
      <c r="B261" s="204" t="e">
        <f>VLOOKUP(A261,Adr!A:B,2,FALSE)</f>
        <v>#N/A</v>
      </c>
      <c r="C261" s="185"/>
      <c r="D261" s="288"/>
      <c r="E261" s="173"/>
      <c r="F261" s="166"/>
      <c r="G261" s="169"/>
      <c r="H261" s="169"/>
      <c r="I261" s="192" t="str">
        <f t="shared" si="27"/>
        <v/>
      </c>
      <c r="J261" s="167" t="str">
        <f t="shared" si="28"/>
        <v/>
      </c>
      <c r="K261" s="5"/>
      <c r="L261" s="167" t="str">
        <f t="shared" si="29"/>
        <v/>
      </c>
      <c r="M261" s="5" t="e">
        <f t="shared" si="25"/>
        <v>#N/A</v>
      </c>
      <c r="N261" s="3" t="str">
        <f t="shared" si="26"/>
        <v/>
      </c>
    </row>
    <row r="262" spans="1:14" x14ac:dyDescent="0.15">
      <c r="A262" s="166"/>
      <c r="B262" s="204" t="e">
        <f>VLOOKUP(A262,Adr!A:B,2,FALSE)</f>
        <v>#N/A</v>
      </c>
      <c r="C262" s="196"/>
      <c r="D262" s="290"/>
      <c r="E262" s="230"/>
      <c r="F262" s="166"/>
      <c r="G262" s="169"/>
      <c r="H262" s="169"/>
      <c r="I262" s="192" t="str">
        <f t="shared" si="27"/>
        <v/>
      </c>
      <c r="J262" s="167" t="str">
        <f t="shared" si="28"/>
        <v/>
      </c>
      <c r="K262" s="5"/>
      <c r="L262" s="167" t="str">
        <f t="shared" si="29"/>
        <v/>
      </c>
      <c r="M262" s="5" t="e">
        <f t="shared" si="25"/>
        <v>#N/A</v>
      </c>
      <c r="N262" s="3" t="str">
        <f t="shared" si="26"/>
        <v/>
      </c>
    </row>
    <row r="263" spans="1:14" x14ac:dyDescent="0.15">
      <c r="A263" s="166"/>
      <c r="B263" s="204" t="e">
        <f>VLOOKUP(A263,Adr!A:B,2,FALSE)</f>
        <v>#N/A</v>
      </c>
      <c r="C263" s="185"/>
      <c r="D263" s="288"/>
      <c r="E263" s="173"/>
      <c r="F263" s="166"/>
      <c r="G263" s="169"/>
      <c r="H263" s="169"/>
      <c r="I263" s="192" t="str">
        <f t="shared" si="27"/>
        <v/>
      </c>
      <c r="J263" s="167" t="str">
        <f t="shared" si="28"/>
        <v/>
      </c>
      <c r="K263" s="5"/>
      <c r="L263" s="167" t="str">
        <f t="shared" si="29"/>
        <v/>
      </c>
      <c r="M263" s="5" t="e">
        <f t="shared" si="25"/>
        <v>#N/A</v>
      </c>
      <c r="N263" s="3" t="str">
        <f t="shared" si="26"/>
        <v/>
      </c>
    </row>
    <row r="264" spans="1:14" x14ac:dyDescent="0.15">
      <c r="A264" s="198"/>
      <c r="B264" s="204" t="e">
        <f>VLOOKUP(A264,Adr!A:B,2,FALSE)</f>
        <v>#N/A</v>
      </c>
      <c r="C264" s="185"/>
      <c r="D264" s="288"/>
      <c r="E264" s="230"/>
      <c r="F264" s="166"/>
      <c r="G264" s="169"/>
      <c r="H264" s="169"/>
      <c r="I264" s="192" t="str">
        <f t="shared" si="27"/>
        <v/>
      </c>
      <c r="J264" s="167" t="str">
        <f t="shared" si="28"/>
        <v/>
      </c>
      <c r="K264" s="5"/>
      <c r="L264" s="167" t="str">
        <f t="shared" si="29"/>
        <v/>
      </c>
      <c r="M264" s="5" t="e">
        <f t="shared" si="25"/>
        <v>#N/A</v>
      </c>
      <c r="N264" s="3" t="str">
        <f t="shared" si="26"/>
        <v/>
      </c>
    </row>
    <row r="265" spans="1:14" x14ac:dyDescent="0.15">
      <c r="A265" s="198"/>
      <c r="B265" s="204" t="e">
        <f>VLOOKUP(A265,Adr!A:B,2,FALSE)</f>
        <v>#N/A</v>
      </c>
      <c r="C265" s="185"/>
      <c r="D265" s="288"/>
      <c r="E265" s="173"/>
      <c r="F265" s="166"/>
      <c r="G265" s="169"/>
      <c r="H265" s="169"/>
      <c r="I265" s="192" t="str">
        <f t="shared" si="27"/>
        <v/>
      </c>
      <c r="J265" s="167" t="str">
        <f t="shared" si="28"/>
        <v/>
      </c>
      <c r="K265" s="5"/>
      <c r="L265" s="167" t="str">
        <f t="shared" si="29"/>
        <v/>
      </c>
      <c r="M265" s="5" t="e">
        <f t="shared" si="25"/>
        <v>#N/A</v>
      </c>
      <c r="N265" s="3" t="str">
        <f t="shared" si="26"/>
        <v/>
      </c>
    </row>
    <row r="266" spans="1:14" x14ac:dyDescent="0.15">
      <c r="A266" s="182"/>
      <c r="B266" s="204" t="e">
        <f>VLOOKUP(A266,Adr!A:B,2,FALSE)</f>
        <v>#N/A</v>
      </c>
      <c r="C266" s="185"/>
      <c r="D266" s="288"/>
      <c r="E266" s="230"/>
      <c r="F266" s="166"/>
      <c r="G266" s="169"/>
      <c r="H266" s="169"/>
      <c r="I266" s="192" t="str">
        <f t="shared" si="27"/>
        <v/>
      </c>
      <c r="J266" s="167" t="str">
        <f t="shared" si="28"/>
        <v/>
      </c>
      <c r="K266" s="5"/>
      <c r="L266" s="167" t="str">
        <f t="shared" si="29"/>
        <v/>
      </c>
      <c r="M266" s="5" t="e">
        <f t="shared" si="25"/>
        <v>#N/A</v>
      </c>
      <c r="N266" s="3" t="str">
        <f t="shared" si="26"/>
        <v/>
      </c>
    </row>
    <row r="267" spans="1:14" x14ac:dyDescent="0.15">
      <c r="A267" s="182"/>
      <c r="B267" s="204" t="e">
        <f>VLOOKUP(A267,Adr!A:B,2,FALSE)</f>
        <v>#N/A</v>
      </c>
      <c r="C267" s="185"/>
      <c r="D267" s="288"/>
      <c r="E267" s="173"/>
      <c r="F267" s="166"/>
      <c r="G267" s="169"/>
      <c r="H267" s="169"/>
      <c r="I267" s="192" t="str">
        <f t="shared" si="27"/>
        <v/>
      </c>
      <c r="J267" s="167" t="str">
        <f t="shared" si="28"/>
        <v/>
      </c>
      <c r="K267" s="5"/>
      <c r="L267" s="167" t="str">
        <f t="shared" si="29"/>
        <v/>
      </c>
      <c r="M267" s="5" t="e">
        <f t="shared" si="25"/>
        <v>#N/A</v>
      </c>
      <c r="N267" s="3" t="str">
        <f t="shared" si="26"/>
        <v/>
      </c>
    </row>
    <row r="268" spans="1:14" x14ac:dyDescent="0.15">
      <c r="A268" s="182"/>
      <c r="B268" s="204" t="e">
        <f>VLOOKUP(A268,Adr!A:B,2,FALSE)</f>
        <v>#N/A</v>
      </c>
      <c r="C268" s="185"/>
      <c r="D268" s="288"/>
      <c r="E268" s="230"/>
      <c r="F268" s="166"/>
      <c r="G268" s="169"/>
      <c r="H268" s="169"/>
      <c r="I268" s="192" t="str">
        <f t="shared" si="27"/>
        <v/>
      </c>
      <c r="J268" s="167" t="str">
        <f t="shared" si="28"/>
        <v/>
      </c>
      <c r="K268" s="5"/>
      <c r="L268" s="167" t="str">
        <f t="shared" si="29"/>
        <v/>
      </c>
      <c r="M268" s="5" t="e">
        <f t="shared" si="25"/>
        <v>#N/A</v>
      </c>
      <c r="N268" s="3" t="str">
        <f t="shared" si="26"/>
        <v/>
      </c>
    </row>
    <row r="269" spans="1:14" x14ac:dyDescent="0.15">
      <c r="A269" s="182"/>
      <c r="B269" s="204" t="e">
        <f>VLOOKUP(A269,Adr!A:B,2,FALSE)</f>
        <v>#N/A</v>
      </c>
      <c r="C269" s="185"/>
      <c r="D269" s="288"/>
      <c r="E269" s="173"/>
      <c r="F269" s="166"/>
      <c r="G269" s="169"/>
      <c r="H269" s="169"/>
      <c r="I269" s="192" t="str">
        <f t="shared" si="27"/>
        <v/>
      </c>
      <c r="J269" s="167" t="str">
        <f t="shared" si="28"/>
        <v/>
      </c>
      <c r="K269" s="5"/>
      <c r="L269" s="167" t="str">
        <f t="shared" si="29"/>
        <v/>
      </c>
      <c r="M269" s="5" t="e">
        <f t="shared" si="25"/>
        <v>#N/A</v>
      </c>
      <c r="N269" s="3" t="str">
        <f t="shared" si="26"/>
        <v/>
      </c>
    </row>
    <row r="270" spans="1:14" x14ac:dyDescent="0.15">
      <c r="A270" s="182"/>
      <c r="B270" s="204" t="e">
        <f>VLOOKUP(A270,Adr!A:B,2,FALSE)</f>
        <v>#N/A</v>
      </c>
      <c r="C270" s="185"/>
      <c r="D270" s="288"/>
      <c r="E270" s="230"/>
      <c r="F270" s="166"/>
      <c r="G270" s="169"/>
      <c r="H270" s="169"/>
      <c r="I270" s="192" t="str">
        <f t="shared" si="27"/>
        <v/>
      </c>
      <c r="J270" s="167" t="str">
        <f t="shared" si="28"/>
        <v/>
      </c>
      <c r="K270" s="5"/>
      <c r="L270" s="167" t="str">
        <f t="shared" si="29"/>
        <v/>
      </c>
      <c r="M270" s="5" t="e">
        <f t="shared" si="25"/>
        <v>#N/A</v>
      </c>
      <c r="N270" s="3" t="str">
        <f t="shared" si="26"/>
        <v/>
      </c>
    </row>
    <row r="271" spans="1:14" x14ac:dyDescent="0.15">
      <c r="A271" s="182"/>
      <c r="B271" s="204" t="e">
        <f>VLOOKUP(A271,Adr!A:B,2,FALSE)</f>
        <v>#N/A</v>
      </c>
      <c r="C271" s="185"/>
      <c r="D271" s="288"/>
      <c r="E271" s="173"/>
      <c r="F271" s="166"/>
      <c r="G271" s="169"/>
      <c r="H271" s="169"/>
      <c r="I271" s="192" t="str">
        <f t="shared" si="27"/>
        <v/>
      </c>
      <c r="J271" s="167" t="str">
        <f t="shared" si="28"/>
        <v/>
      </c>
      <c r="K271" s="5"/>
      <c r="L271" s="167" t="str">
        <f t="shared" si="29"/>
        <v/>
      </c>
      <c r="M271" s="5" t="e">
        <f t="shared" ref="M271:M334" si="30">B271&amp;F271&amp;H271&amp;C271</f>
        <v>#N/A</v>
      </c>
      <c r="N271" s="3" t="str">
        <f t="shared" ref="N271:N334" si="31">+I271&amp;H271</f>
        <v/>
      </c>
    </row>
    <row r="272" spans="1:14" x14ac:dyDescent="0.15">
      <c r="A272" s="198"/>
      <c r="B272" s="204" t="e">
        <f>VLOOKUP(A272,Adr!A:B,2,FALSE)</f>
        <v>#N/A</v>
      </c>
      <c r="C272" s="169"/>
      <c r="D272" s="289"/>
      <c r="E272" s="230"/>
      <c r="F272" s="166"/>
      <c r="G272" s="169"/>
      <c r="H272" s="169"/>
      <c r="I272" s="192" t="str">
        <f t="shared" si="27"/>
        <v/>
      </c>
      <c r="J272" s="167" t="str">
        <f t="shared" si="28"/>
        <v/>
      </c>
      <c r="K272" s="5"/>
      <c r="L272" s="167" t="str">
        <f t="shared" si="29"/>
        <v/>
      </c>
      <c r="M272" s="5" t="e">
        <f t="shared" si="30"/>
        <v>#N/A</v>
      </c>
      <c r="N272" s="3" t="str">
        <f t="shared" si="31"/>
        <v/>
      </c>
    </row>
    <row r="273" spans="1:14" x14ac:dyDescent="0.15">
      <c r="A273" s="182"/>
      <c r="B273" s="204" t="e">
        <f>VLOOKUP(A273,Adr!A:B,2,FALSE)</f>
        <v>#N/A</v>
      </c>
      <c r="C273" s="185"/>
      <c r="D273" s="288"/>
      <c r="E273" s="173"/>
      <c r="F273" s="166"/>
      <c r="G273" s="169"/>
      <c r="H273" s="169"/>
      <c r="I273" s="192" t="str">
        <f t="shared" si="27"/>
        <v/>
      </c>
      <c r="J273" s="167" t="str">
        <f t="shared" si="28"/>
        <v/>
      </c>
      <c r="K273" s="5"/>
      <c r="L273" s="167" t="str">
        <f t="shared" si="29"/>
        <v/>
      </c>
      <c r="M273" s="5" t="e">
        <f t="shared" si="30"/>
        <v>#N/A</v>
      </c>
      <c r="N273" s="3" t="str">
        <f t="shared" si="31"/>
        <v/>
      </c>
    </row>
    <row r="274" spans="1:14" x14ac:dyDescent="0.15">
      <c r="A274" s="182"/>
      <c r="B274" s="204" t="e">
        <f>VLOOKUP(A274,Adr!A:B,2,FALSE)</f>
        <v>#N/A</v>
      </c>
      <c r="C274" s="185"/>
      <c r="D274" s="288"/>
      <c r="E274" s="230"/>
      <c r="F274" s="166"/>
      <c r="G274" s="169"/>
      <c r="H274" s="169"/>
      <c r="I274" s="192" t="str">
        <f t="shared" si="27"/>
        <v/>
      </c>
      <c r="J274" s="167" t="str">
        <f t="shared" si="28"/>
        <v/>
      </c>
      <c r="K274" s="5"/>
      <c r="L274" s="167" t="str">
        <f t="shared" si="29"/>
        <v/>
      </c>
      <c r="M274" s="5" t="e">
        <f t="shared" si="30"/>
        <v>#N/A</v>
      </c>
      <c r="N274" s="3" t="str">
        <f t="shared" si="31"/>
        <v/>
      </c>
    </row>
    <row r="275" spans="1:14" x14ac:dyDescent="0.15">
      <c r="A275" s="202"/>
      <c r="B275" s="204" t="e">
        <f>VLOOKUP(A275,Adr!A:B,2,FALSE)</f>
        <v>#N/A</v>
      </c>
      <c r="C275" s="185"/>
      <c r="D275" s="288"/>
      <c r="E275" s="173"/>
      <c r="F275" s="166"/>
      <c r="G275" s="169"/>
      <c r="H275" s="169"/>
      <c r="I275" s="192" t="str">
        <f t="shared" si="27"/>
        <v/>
      </c>
      <c r="J275" s="167" t="str">
        <f t="shared" si="28"/>
        <v/>
      </c>
      <c r="K275" s="5"/>
      <c r="L275" s="167" t="str">
        <f t="shared" si="29"/>
        <v/>
      </c>
      <c r="M275" s="5" t="e">
        <f t="shared" si="30"/>
        <v>#N/A</v>
      </c>
      <c r="N275" s="3" t="str">
        <f t="shared" si="31"/>
        <v/>
      </c>
    </row>
    <row r="276" spans="1:14" x14ac:dyDescent="0.15">
      <c r="A276" s="198"/>
      <c r="B276" s="204" t="e">
        <f>VLOOKUP(A276,Adr!A:B,2,FALSE)</f>
        <v>#N/A</v>
      </c>
      <c r="C276" s="185"/>
      <c r="D276" s="288"/>
      <c r="E276" s="230"/>
      <c r="F276" s="166"/>
      <c r="G276" s="169"/>
      <c r="H276" s="169"/>
      <c r="I276" s="192" t="str">
        <f t="shared" si="27"/>
        <v/>
      </c>
      <c r="J276" s="167" t="str">
        <f t="shared" si="28"/>
        <v/>
      </c>
      <c r="K276" s="5"/>
      <c r="L276" s="167" t="str">
        <f t="shared" si="29"/>
        <v/>
      </c>
      <c r="M276" s="5" t="e">
        <f t="shared" si="30"/>
        <v>#N/A</v>
      </c>
      <c r="N276" s="3" t="str">
        <f t="shared" si="31"/>
        <v/>
      </c>
    </row>
    <row r="277" spans="1:14" x14ac:dyDescent="0.15">
      <c r="A277" s="202"/>
      <c r="B277" s="204" t="e">
        <f>VLOOKUP(A277,Adr!A:B,2,FALSE)</f>
        <v>#N/A</v>
      </c>
      <c r="C277" s="185"/>
      <c r="D277" s="288"/>
      <c r="E277" s="173"/>
      <c r="F277" s="166"/>
      <c r="G277" s="169"/>
      <c r="H277" s="169"/>
      <c r="I277" s="192" t="str">
        <f t="shared" si="27"/>
        <v/>
      </c>
      <c r="J277" s="167" t="str">
        <f t="shared" si="28"/>
        <v/>
      </c>
      <c r="K277" s="5"/>
      <c r="L277" s="167" t="str">
        <f t="shared" si="29"/>
        <v/>
      </c>
      <c r="M277" s="5" t="e">
        <f t="shared" si="30"/>
        <v>#N/A</v>
      </c>
      <c r="N277" s="3" t="str">
        <f t="shared" si="31"/>
        <v/>
      </c>
    </row>
    <row r="278" spans="1:14" x14ac:dyDescent="0.15">
      <c r="A278" s="202"/>
      <c r="B278" s="204" t="e">
        <f>VLOOKUP(A278,Adr!A:B,2,FALSE)</f>
        <v>#N/A</v>
      </c>
      <c r="C278" s="185"/>
      <c r="D278" s="288"/>
      <c r="E278" s="230"/>
      <c r="F278" s="166"/>
      <c r="G278" s="169"/>
      <c r="H278" s="169"/>
      <c r="I278" s="192" t="str">
        <f t="shared" si="27"/>
        <v/>
      </c>
      <c r="J278" s="167" t="str">
        <f t="shared" si="28"/>
        <v/>
      </c>
      <c r="K278" s="5"/>
      <c r="L278" s="167" t="str">
        <f t="shared" si="29"/>
        <v/>
      </c>
      <c r="M278" s="5" t="e">
        <f t="shared" si="30"/>
        <v>#N/A</v>
      </c>
      <c r="N278" s="3" t="str">
        <f t="shared" si="31"/>
        <v/>
      </c>
    </row>
    <row r="279" spans="1:14" x14ac:dyDescent="0.15">
      <c r="A279" s="202"/>
      <c r="B279" s="204" t="e">
        <f>VLOOKUP(A279,Adr!A:B,2,FALSE)</f>
        <v>#N/A</v>
      </c>
      <c r="C279" s="196"/>
      <c r="D279" s="288"/>
      <c r="E279" s="173"/>
      <c r="F279" s="166"/>
      <c r="G279" s="169"/>
      <c r="H279" s="169"/>
      <c r="I279" s="192" t="str">
        <f t="shared" si="27"/>
        <v/>
      </c>
      <c r="J279" s="167" t="str">
        <f t="shared" si="28"/>
        <v/>
      </c>
      <c r="K279" s="5"/>
      <c r="L279" s="167" t="str">
        <f t="shared" si="29"/>
        <v/>
      </c>
      <c r="M279" s="5" t="e">
        <f t="shared" si="30"/>
        <v>#N/A</v>
      </c>
      <c r="N279" s="3" t="str">
        <f t="shared" si="31"/>
        <v/>
      </c>
    </row>
    <row r="280" spans="1:14" x14ac:dyDescent="0.15">
      <c r="A280" s="198"/>
      <c r="B280" s="204" t="e">
        <f>VLOOKUP(A280,Adr!A:B,2,FALSE)</f>
        <v>#N/A</v>
      </c>
      <c r="C280" s="169"/>
      <c r="D280" s="289"/>
      <c r="E280" s="230"/>
      <c r="F280" s="166"/>
      <c r="G280" s="169"/>
      <c r="H280" s="169"/>
      <c r="I280" s="192" t="str">
        <f t="shared" si="27"/>
        <v/>
      </c>
      <c r="J280" s="167" t="str">
        <f t="shared" si="28"/>
        <v/>
      </c>
      <c r="K280" s="5"/>
      <c r="L280" s="167" t="str">
        <f t="shared" si="29"/>
        <v/>
      </c>
      <c r="M280" s="5" t="e">
        <f t="shared" si="30"/>
        <v>#N/A</v>
      </c>
      <c r="N280" s="3" t="str">
        <f t="shared" si="31"/>
        <v/>
      </c>
    </row>
    <row r="281" spans="1:14" x14ac:dyDescent="0.15">
      <c r="A281" s="202"/>
      <c r="B281" s="204" t="e">
        <f>VLOOKUP(A281,Adr!A:B,2,FALSE)</f>
        <v>#N/A</v>
      </c>
      <c r="C281" s="185"/>
      <c r="D281" s="288"/>
      <c r="E281" s="173"/>
      <c r="F281" s="166"/>
      <c r="G281" s="169"/>
      <c r="H281" s="169"/>
      <c r="I281" s="192" t="str">
        <f t="shared" si="27"/>
        <v/>
      </c>
      <c r="J281" s="167" t="str">
        <f t="shared" si="28"/>
        <v/>
      </c>
      <c r="K281" s="5"/>
      <c r="L281" s="167" t="str">
        <f t="shared" si="29"/>
        <v/>
      </c>
      <c r="M281" s="5" t="e">
        <f t="shared" si="30"/>
        <v>#N/A</v>
      </c>
      <c r="N281" s="3" t="str">
        <f t="shared" si="31"/>
        <v/>
      </c>
    </row>
    <row r="282" spans="1:14" x14ac:dyDescent="0.15">
      <c r="A282" s="202"/>
      <c r="B282" s="204" t="e">
        <f>VLOOKUP(A282,Adr!A:B,2,FALSE)</f>
        <v>#N/A</v>
      </c>
      <c r="C282" s="185"/>
      <c r="D282" s="288"/>
      <c r="E282" s="230"/>
      <c r="F282" s="166"/>
      <c r="G282" s="169"/>
      <c r="H282" s="169"/>
      <c r="I282" s="192" t="str">
        <f t="shared" si="27"/>
        <v/>
      </c>
      <c r="J282" s="167" t="str">
        <f t="shared" si="28"/>
        <v/>
      </c>
      <c r="K282" s="5"/>
      <c r="L282" s="167" t="str">
        <f t="shared" si="29"/>
        <v/>
      </c>
      <c r="M282" s="5" t="e">
        <f t="shared" si="30"/>
        <v>#N/A</v>
      </c>
      <c r="N282" s="3" t="str">
        <f t="shared" si="31"/>
        <v/>
      </c>
    </row>
    <row r="283" spans="1:14" x14ac:dyDescent="0.15">
      <c r="A283" s="198"/>
      <c r="B283" s="204" t="e">
        <f>VLOOKUP(A283,Adr!A:B,2,FALSE)</f>
        <v>#N/A</v>
      </c>
      <c r="C283" s="185"/>
      <c r="D283" s="288"/>
      <c r="E283" s="173"/>
      <c r="F283" s="166"/>
      <c r="G283" s="169"/>
      <c r="H283" s="169"/>
      <c r="I283" s="192" t="str">
        <f t="shared" si="27"/>
        <v/>
      </c>
      <c r="J283" s="167" t="str">
        <f t="shared" si="28"/>
        <v/>
      </c>
      <c r="K283" s="5"/>
      <c r="L283" s="167" t="str">
        <f t="shared" si="29"/>
        <v/>
      </c>
      <c r="M283" s="5" t="e">
        <f t="shared" si="30"/>
        <v>#N/A</v>
      </c>
      <c r="N283" s="3" t="str">
        <f t="shared" si="31"/>
        <v/>
      </c>
    </row>
    <row r="284" spans="1:14" x14ac:dyDescent="0.15">
      <c r="A284" s="202"/>
      <c r="B284" s="204" t="e">
        <f>VLOOKUP(A284,Adr!A:B,2,FALSE)</f>
        <v>#N/A</v>
      </c>
      <c r="C284" s="185"/>
      <c r="D284" s="288"/>
      <c r="E284" s="230"/>
      <c r="F284" s="166"/>
      <c r="G284" s="169"/>
      <c r="H284" s="169"/>
      <c r="I284" s="192" t="str">
        <f t="shared" si="27"/>
        <v/>
      </c>
      <c r="J284" s="167" t="str">
        <f t="shared" si="28"/>
        <v/>
      </c>
      <c r="K284" s="5"/>
      <c r="L284" s="167" t="str">
        <f t="shared" si="29"/>
        <v/>
      </c>
      <c r="M284" s="5" t="e">
        <f t="shared" si="30"/>
        <v>#N/A</v>
      </c>
      <c r="N284" s="3" t="str">
        <f t="shared" si="31"/>
        <v/>
      </c>
    </row>
    <row r="285" spans="1:14" x14ac:dyDescent="0.15">
      <c r="A285" s="202"/>
      <c r="B285" s="204" t="e">
        <f>VLOOKUP(A285,Adr!A:B,2,FALSE)</f>
        <v>#N/A</v>
      </c>
      <c r="C285" s="185"/>
      <c r="D285" s="288"/>
      <c r="E285" s="173"/>
      <c r="F285" s="166"/>
      <c r="G285" s="169"/>
      <c r="H285" s="169"/>
      <c r="I285" s="192" t="str">
        <f t="shared" si="27"/>
        <v/>
      </c>
      <c r="J285" s="167" t="str">
        <f t="shared" si="28"/>
        <v/>
      </c>
      <c r="K285" s="5"/>
      <c r="L285" s="167" t="str">
        <f t="shared" si="29"/>
        <v/>
      </c>
      <c r="M285" s="5" t="e">
        <f t="shared" si="30"/>
        <v>#N/A</v>
      </c>
      <c r="N285" s="3" t="str">
        <f t="shared" si="31"/>
        <v/>
      </c>
    </row>
    <row r="286" spans="1:14" x14ac:dyDescent="0.15">
      <c r="A286" s="182"/>
      <c r="B286" s="204" t="e">
        <f>VLOOKUP(A286,Adr!A:B,2,FALSE)</f>
        <v>#N/A</v>
      </c>
      <c r="C286" s="196"/>
      <c r="D286" s="290"/>
      <c r="E286" s="230"/>
      <c r="F286" s="166"/>
      <c r="G286" s="169"/>
      <c r="H286" s="169"/>
      <c r="I286" s="192" t="str">
        <f t="shared" si="27"/>
        <v/>
      </c>
      <c r="J286" s="167" t="str">
        <f t="shared" si="28"/>
        <v/>
      </c>
      <c r="K286" s="5"/>
      <c r="L286" s="167" t="str">
        <f t="shared" si="29"/>
        <v/>
      </c>
      <c r="M286" s="5" t="e">
        <f t="shared" si="30"/>
        <v>#N/A</v>
      </c>
      <c r="N286" s="3" t="str">
        <f t="shared" si="31"/>
        <v/>
      </c>
    </row>
    <row r="287" spans="1:14" x14ac:dyDescent="0.15">
      <c r="A287" s="166"/>
      <c r="B287" s="204" t="e">
        <f>VLOOKUP(A287,Adr!A:B,2,FALSE)</f>
        <v>#N/A</v>
      </c>
      <c r="C287" s="185"/>
      <c r="D287" s="288"/>
      <c r="E287" s="173"/>
      <c r="F287" s="166"/>
      <c r="G287" s="169"/>
      <c r="H287" s="169"/>
      <c r="I287" s="192" t="str">
        <f t="shared" si="27"/>
        <v/>
      </c>
      <c r="J287" s="167" t="str">
        <f t="shared" si="28"/>
        <v/>
      </c>
      <c r="K287" s="5"/>
      <c r="L287" s="167" t="str">
        <f t="shared" si="29"/>
        <v/>
      </c>
      <c r="M287" s="5" t="e">
        <f t="shared" si="30"/>
        <v>#N/A</v>
      </c>
      <c r="N287" s="3" t="str">
        <f t="shared" si="31"/>
        <v/>
      </c>
    </row>
    <row r="288" spans="1:14" x14ac:dyDescent="0.15">
      <c r="A288" s="202"/>
      <c r="B288" s="204" t="e">
        <f>VLOOKUP(A288,Adr!A:B,2,FALSE)</f>
        <v>#N/A</v>
      </c>
      <c r="C288" s="196"/>
      <c r="D288" s="290"/>
      <c r="E288" s="230"/>
      <c r="F288" s="166"/>
      <c r="G288" s="169"/>
      <c r="H288" s="169"/>
      <c r="I288" s="192" t="str">
        <f t="shared" ref="I288:I351" si="32">A288&amp;F288</f>
        <v/>
      </c>
      <c r="J288" s="167" t="str">
        <f t="shared" ref="J288:J351" si="33">A288&amp;G288</f>
        <v/>
      </c>
      <c r="K288" s="5"/>
      <c r="L288" s="167" t="str">
        <f t="shared" ref="L288:L351" si="34">A288&amp;G288&amp;H288</f>
        <v/>
      </c>
      <c r="M288" s="5" t="e">
        <f t="shared" si="30"/>
        <v>#N/A</v>
      </c>
      <c r="N288" s="3" t="str">
        <f t="shared" si="31"/>
        <v/>
      </c>
    </row>
    <row r="289" spans="1:14" x14ac:dyDescent="0.15">
      <c r="A289" s="182"/>
      <c r="B289" s="204" t="e">
        <f>VLOOKUP(A289,Adr!A:B,2,FALSE)</f>
        <v>#N/A</v>
      </c>
      <c r="C289" s="185"/>
      <c r="D289" s="288"/>
      <c r="E289" s="173"/>
      <c r="F289" s="166"/>
      <c r="G289" s="169"/>
      <c r="H289" s="169"/>
      <c r="I289" s="192" t="str">
        <f t="shared" si="32"/>
        <v/>
      </c>
      <c r="J289" s="167" t="str">
        <f t="shared" si="33"/>
        <v/>
      </c>
      <c r="K289" s="5"/>
      <c r="L289" s="167" t="str">
        <f t="shared" si="34"/>
        <v/>
      </c>
      <c r="M289" s="5" t="e">
        <f t="shared" si="30"/>
        <v>#N/A</v>
      </c>
      <c r="N289" s="3" t="str">
        <f t="shared" si="31"/>
        <v/>
      </c>
    </row>
    <row r="290" spans="1:14" x14ac:dyDescent="0.15">
      <c r="A290" s="182"/>
      <c r="B290" s="204" t="e">
        <f>VLOOKUP(A290,Adr!A:B,2,FALSE)</f>
        <v>#N/A</v>
      </c>
      <c r="C290" s="185"/>
      <c r="D290" s="288"/>
      <c r="E290" s="230"/>
      <c r="F290" s="166"/>
      <c r="G290" s="169"/>
      <c r="H290" s="169"/>
      <c r="I290" s="192" t="str">
        <f t="shared" si="32"/>
        <v/>
      </c>
      <c r="J290" s="167" t="str">
        <f t="shared" si="33"/>
        <v/>
      </c>
      <c r="K290" s="5"/>
      <c r="L290" s="167" t="str">
        <f t="shared" si="34"/>
        <v/>
      </c>
      <c r="M290" s="5" t="e">
        <f t="shared" si="30"/>
        <v>#N/A</v>
      </c>
      <c r="N290" s="3" t="str">
        <f t="shared" si="31"/>
        <v/>
      </c>
    </row>
    <row r="291" spans="1:14" x14ac:dyDescent="0.15">
      <c r="A291" s="166"/>
      <c r="B291" s="204" t="e">
        <f>VLOOKUP(A291,Adr!A:B,2,FALSE)</f>
        <v>#N/A</v>
      </c>
      <c r="C291" s="185"/>
      <c r="D291" s="288"/>
      <c r="E291" s="173"/>
      <c r="F291" s="166"/>
      <c r="G291" s="169"/>
      <c r="H291" s="169"/>
      <c r="I291" s="192" t="str">
        <f t="shared" si="32"/>
        <v/>
      </c>
      <c r="J291" s="167" t="str">
        <f t="shared" si="33"/>
        <v/>
      </c>
      <c r="K291" s="5"/>
      <c r="L291" s="167" t="str">
        <f t="shared" si="34"/>
        <v/>
      </c>
      <c r="M291" s="5" t="e">
        <f t="shared" si="30"/>
        <v>#N/A</v>
      </c>
      <c r="N291" s="3" t="str">
        <f t="shared" si="31"/>
        <v/>
      </c>
    </row>
    <row r="292" spans="1:14" x14ac:dyDescent="0.15">
      <c r="A292" s="182"/>
      <c r="B292" s="204" t="e">
        <f>VLOOKUP(A292,Adr!A:B,2,FALSE)</f>
        <v>#N/A</v>
      </c>
      <c r="C292" s="185"/>
      <c r="D292" s="288"/>
      <c r="E292" s="230"/>
      <c r="F292" s="166"/>
      <c r="G292" s="169"/>
      <c r="H292" s="169"/>
      <c r="I292" s="192" t="str">
        <f t="shared" si="32"/>
        <v/>
      </c>
      <c r="J292" s="167" t="str">
        <f t="shared" si="33"/>
        <v/>
      </c>
      <c r="K292" s="5"/>
      <c r="L292" s="167" t="str">
        <f t="shared" si="34"/>
        <v/>
      </c>
      <c r="M292" s="5" t="e">
        <f t="shared" si="30"/>
        <v>#N/A</v>
      </c>
      <c r="N292" s="3" t="str">
        <f t="shared" si="31"/>
        <v/>
      </c>
    </row>
    <row r="293" spans="1:14" x14ac:dyDescent="0.15">
      <c r="A293" s="166"/>
      <c r="B293" s="204" t="e">
        <f>VLOOKUP(A293,Adr!A:B,2,FALSE)</f>
        <v>#N/A</v>
      </c>
      <c r="C293" s="196"/>
      <c r="D293" s="290"/>
      <c r="E293" s="173"/>
      <c r="F293" s="166"/>
      <c r="G293" s="169"/>
      <c r="H293" s="169"/>
      <c r="I293" s="192" t="str">
        <f t="shared" si="32"/>
        <v/>
      </c>
      <c r="J293" s="167" t="str">
        <f t="shared" si="33"/>
        <v/>
      </c>
      <c r="K293" s="5"/>
      <c r="L293" s="167" t="str">
        <f t="shared" si="34"/>
        <v/>
      </c>
      <c r="M293" s="5" t="e">
        <f t="shared" si="30"/>
        <v>#N/A</v>
      </c>
      <c r="N293" s="3" t="str">
        <f t="shared" si="31"/>
        <v/>
      </c>
    </row>
    <row r="294" spans="1:14" x14ac:dyDescent="0.15">
      <c r="A294" s="166"/>
      <c r="B294" s="204" t="e">
        <f>VLOOKUP(A294,Adr!A:B,2,FALSE)</f>
        <v>#N/A</v>
      </c>
      <c r="C294" s="196"/>
      <c r="D294" s="290"/>
      <c r="E294" s="230"/>
      <c r="F294" s="166"/>
      <c r="G294" s="169"/>
      <c r="H294" s="169"/>
      <c r="I294" s="192" t="str">
        <f t="shared" si="32"/>
        <v/>
      </c>
      <c r="J294" s="167" t="str">
        <f t="shared" si="33"/>
        <v/>
      </c>
      <c r="K294" s="5"/>
      <c r="L294" s="167" t="str">
        <f t="shared" si="34"/>
        <v/>
      </c>
      <c r="M294" s="5" t="e">
        <f t="shared" si="30"/>
        <v>#N/A</v>
      </c>
      <c r="N294" s="3" t="str">
        <f t="shared" si="31"/>
        <v/>
      </c>
    </row>
    <row r="295" spans="1:14" x14ac:dyDescent="0.15">
      <c r="A295" s="202"/>
      <c r="B295" s="204" t="e">
        <f>VLOOKUP(A295,Adr!A:B,2,FALSE)</f>
        <v>#N/A</v>
      </c>
      <c r="C295" s="185"/>
      <c r="D295" s="290"/>
      <c r="E295" s="173"/>
      <c r="F295" s="166"/>
      <c r="G295" s="169"/>
      <c r="H295" s="169"/>
      <c r="I295" s="192" t="str">
        <f t="shared" si="32"/>
        <v/>
      </c>
      <c r="J295" s="167" t="str">
        <f t="shared" si="33"/>
        <v/>
      </c>
      <c r="K295" s="5"/>
      <c r="L295" s="167" t="str">
        <f t="shared" si="34"/>
        <v/>
      </c>
      <c r="M295" s="5" t="e">
        <f t="shared" si="30"/>
        <v>#N/A</v>
      </c>
      <c r="N295" s="3" t="str">
        <f t="shared" si="31"/>
        <v/>
      </c>
    </row>
    <row r="296" spans="1:14" x14ac:dyDescent="0.15">
      <c r="A296" s="182"/>
      <c r="B296" s="204" t="e">
        <f>VLOOKUP(A296,Adr!A:B,2,FALSE)</f>
        <v>#N/A</v>
      </c>
      <c r="C296" s="185"/>
      <c r="D296" s="288"/>
      <c r="E296" s="230"/>
      <c r="F296" s="166"/>
      <c r="G296" s="169"/>
      <c r="H296" s="169"/>
      <c r="I296" s="192" t="str">
        <f t="shared" si="32"/>
        <v/>
      </c>
      <c r="J296" s="167" t="str">
        <f t="shared" si="33"/>
        <v/>
      </c>
      <c r="K296" s="5"/>
      <c r="L296" s="167" t="str">
        <f t="shared" si="34"/>
        <v/>
      </c>
      <c r="M296" s="5" t="e">
        <f t="shared" si="30"/>
        <v>#N/A</v>
      </c>
      <c r="N296" s="3" t="str">
        <f t="shared" si="31"/>
        <v/>
      </c>
    </row>
    <row r="297" spans="1:14" x14ac:dyDescent="0.15">
      <c r="A297" s="202"/>
      <c r="B297" s="204" t="e">
        <f>VLOOKUP(A297,Adr!A:B,2,FALSE)</f>
        <v>#N/A</v>
      </c>
      <c r="C297" s="190"/>
      <c r="D297" s="289"/>
      <c r="E297" s="173"/>
      <c r="F297" s="166"/>
      <c r="G297" s="169"/>
      <c r="H297" s="169"/>
      <c r="I297" s="192" t="str">
        <f t="shared" si="32"/>
        <v/>
      </c>
      <c r="J297" s="167" t="str">
        <f t="shared" si="33"/>
        <v/>
      </c>
      <c r="K297" s="5"/>
      <c r="L297" s="167" t="str">
        <f t="shared" si="34"/>
        <v/>
      </c>
      <c r="M297" s="5" t="e">
        <f t="shared" si="30"/>
        <v>#N/A</v>
      </c>
      <c r="N297" s="3" t="str">
        <f t="shared" si="31"/>
        <v/>
      </c>
    </row>
    <row r="298" spans="1:14" x14ac:dyDescent="0.15">
      <c r="A298" s="202"/>
      <c r="B298" s="204" t="e">
        <f>VLOOKUP(A298,Adr!A:B,2,FALSE)</f>
        <v>#N/A</v>
      </c>
      <c r="C298" s="185"/>
      <c r="D298" s="288"/>
      <c r="E298" s="230"/>
      <c r="F298" s="166"/>
      <c r="G298" s="169"/>
      <c r="H298" s="169"/>
      <c r="I298" s="192" t="str">
        <f t="shared" si="32"/>
        <v/>
      </c>
      <c r="J298" s="167" t="str">
        <f t="shared" si="33"/>
        <v/>
      </c>
      <c r="K298" s="5"/>
      <c r="L298" s="167" t="str">
        <f t="shared" si="34"/>
        <v/>
      </c>
      <c r="M298" s="5" t="e">
        <f t="shared" si="30"/>
        <v>#N/A</v>
      </c>
      <c r="N298" s="3" t="str">
        <f t="shared" si="31"/>
        <v/>
      </c>
    </row>
    <row r="299" spans="1:14" x14ac:dyDescent="0.15">
      <c r="A299" s="166"/>
      <c r="B299" s="204" t="e">
        <f>VLOOKUP(A299,Adr!A:B,2,FALSE)</f>
        <v>#N/A</v>
      </c>
      <c r="C299" s="185"/>
      <c r="D299" s="288"/>
      <c r="E299" s="173"/>
      <c r="F299" s="166"/>
      <c r="G299" s="169"/>
      <c r="H299" s="169"/>
      <c r="I299" s="192" t="str">
        <f t="shared" si="32"/>
        <v/>
      </c>
      <c r="J299" s="167" t="str">
        <f t="shared" si="33"/>
        <v/>
      </c>
      <c r="K299" s="5"/>
      <c r="L299" s="167" t="str">
        <f t="shared" si="34"/>
        <v/>
      </c>
      <c r="M299" s="5" t="e">
        <f t="shared" si="30"/>
        <v>#N/A</v>
      </c>
      <c r="N299" s="3" t="str">
        <f t="shared" si="31"/>
        <v/>
      </c>
    </row>
    <row r="300" spans="1:14" x14ac:dyDescent="0.15">
      <c r="A300" s="166"/>
      <c r="B300" s="204" t="e">
        <f>VLOOKUP(A300,Adr!A:B,2,FALSE)</f>
        <v>#N/A</v>
      </c>
      <c r="C300" s="185"/>
      <c r="D300" s="288"/>
      <c r="E300" s="230"/>
      <c r="F300" s="166"/>
      <c r="G300" s="169"/>
      <c r="H300" s="169"/>
      <c r="I300" s="192" t="str">
        <f t="shared" si="32"/>
        <v/>
      </c>
      <c r="J300" s="167" t="str">
        <f t="shared" si="33"/>
        <v/>
      </c>
      <c r="K300" s="5"/>
      <c r="L300" s="167" t="str">
        <f t="shared" si="34"/>
        <v/>
      </c>
      <c r="M300" s="5" t="e">
        <f t="shared" si="30"/>
        <v>#N/A</v>
      </c>
      <c r="N300" s="3" t="str">
        <f t="shared" si="31"/>
        <v/>
      </c>
    </row>
    <row r="301" spans="1:14" x14ac:dyDescent="0.15">
      <c r="A301" s="198"/>
      <c r="B301" s="204" t="e">
        <f>VLOOKUP(A301,Adr!A:B,2,FALSE)</f>
        <v>#N/A</v>
      </c>
      <c r="C301" s="169"/>
      <c r="D301" s="289"/>
      <c r="E301" s="173"/>
      <c r="F301" s="166"/>
      <c r="G301" s="169"/>
      <c r="H301" s="169"/>
      <c r="I301" s="192" t="str">
        <f t="shared" si="32"/>
        <v/>
      </c>
      <c r="J301" s="167" t="str">
        <f t="shared" si="33"/>
        <v/>
      </c>
      <c r="K301" s="5"/>
      <c r="L301" s="167" t="str">
        <f t="shared" si="34"/>
        <v/>
      </c>
      <c r="M301" s="5" t="e">
        <f t="shared" si="30"/>
        <v>#N/A</v>
      </c>
      <c r="N301" s="3" t="str">
        <f t="shared" si="31"/>
        <v/>
      </c>
    </row>
    <row r="302" spans="1:14" x14ac:dyDescent="0.15">
      <c r="A302" s="198"/>
      <c r="B302" s="204" t="e">
        <f>VLOOKUP(A302,Adr!A:B,2,FALSE)</f>
        <v>#N/A</v>
      </c>
      <c r="C302" s="185"/>
      <c r="D302" s="288"/>
      <c r="E302" s="230"/>
      <c r="F302" s="166"/>
      <c r="G302" s="169"/>
      <c r="H302" s="169"/>
      <c r="I302" s="192" t="str">
        <f t="shared" si="32"/>
        <v/>
      </c>
      <c r="J302" s="167" t="str">
        <f t="shared" si="33"/>
        <v/>
      </c>
      <c r="K302" s="5"/>
      <c r="L302" s="167" t="str">
        <f t="shared" si="34"/>
        <v/>
      </c>
      <c r="M302" s="5" t="e">
        <f t="shared" si="30"/>
        <v>#N/A</v>
      </c>
      <c r="N302" s="3" t="str">
        <f t="shared" si="31"/>
        <v/>
      </c>
    </row>
    <row r="303" spans="1:14" x14ac:dyDescent="0.15">
      <c r="A303" s="166"/>
      <c r="B303" s="204" t="e">
        <f>VLOOKUP(A303,Adr!A:B,2,FALSE)</f>
        <v>#N/A</v>
      </c>
      <c r="C303" s="196"/>
      <c r="D303" s="288"/>
      <c r="E303" s="173"/>
      <c r="F303" s="166"/>
      <c r="G303" s="169"/>
      <c r="H303" s="169"/>
      <c r="I303" s="192" t="str">
        <f t="shared" si="32"/>
        <v/>
      </c>
      <c r="J303" s="167" t="str">
        <f t="shared" si="33"/>
        <v/>
      </c>
      <c r="K303" s="5"/>
      <c r="L303" s="167" t="str">
        <f t="shared" si="34"/>
        <v/>
      </c>
      <c r="M303" s="5" t="e">
        <f t="shared" si="30"/>
        <v>#N/A</v>
      </c>
      <c r="N303" s="3" t="str">
        <f t="shared" si="31"/>
        <v/>
      </c>
    </row>
    <row r="304" spans="1:14" x14ac:dyDescent="0.15">
      <c r="A304" s="202"/>
      <c r="B304" s="204" t="e">
        <f>VLOOKUP(A304,Adr!A:B,2,FALSE)</f>
        <v>#N/A</v>
      </c>
      <c r="C304" s="196"/>
      <c r="D304" s="290"/>
      <c r="E304" s="230"/>
      <c r="F304" s="166"/>
      <c r="G304" s="169"/>
      <c r="H304" s="169"/>
      <c r="I304" s="192" t="str">
        <f t="shared" si="32"/>
        <v/>
      </c>
      <c r="J304" s="167" t="str">
        <f t="shared" si="33"/>
        <v/>
      </c>
      <c r="K304" s="5"/>
      <c r="L304" s="167" t="str">
        <f t="shared" si="34"/>
        <v/>
      </c>
      <c r="M304" s="5" t="e">
        <f t="shared" si="30"/>
        <v>#N/A</v>
      </c>
      <c r="N304" s="3" t="str">
        <f t="shared" si="31"/>
        <v/>
      </c>
    </row>
    <row r="305" spans="1:14" x14ac:dyDescent="0.15">
      <c r="A305" s="198"/>
      <c r="B305" s="204" t="e">
        <f>VLOOKUP(A305,Adr!A:B,2,FALSE)</f>
        <v>#N/A</v>
      </c>
      <c r="C305" s="185"/>
      <c r="D305" s="288"/>
      <c r="E305" s="173"/>
      <c r="F305" s="166"/>
      <c r="G305" s="169"/>
      <c r="H305" s="169"/>
      <c r="I305" s="192" t="str">
        <f t="shared" si="32"/>
        <v/>
      </c>
      <c r="J305" s="167" t="str">
        <f t="shared" si="33"/>
        <v/>
      </c>
      <c r="K305" s="5"/>
      <c r="L305" s="167" t="str">
        <f t="shared" si="34"/>
        <v/>
      </c>
      <c r="M305" s="5" t="e">
        <f t="shared" si="30"/>
        <v>#N/A</v>
      </c>
      <c r="N305" s="3" t="str">
        <f t="shared" si="31"/>
        <v/>
      </c>
    </row>
    <row r="306" spans="1:14" x14ac:dyDescent="0.15">
      <c r="A306" s="166"/>
      <c r="B306" s="204" t="e">
        <f>VLOOKUP(A306,Adr!A:B,2,FALSE)</f>
        <v>#N/A</v>
      </c>
      <c r="C306" s="197"/>
      <c r="D306" s="291"/>
      <c r="E306" s="230"/>
      <c r="F306" s="166"/>
      <c r="G306" s="169"/>
      <c r="H306" s="169"/>
      <c r="I306" s="192" t="str">
        <f t="shared" si="32"/>
        <v/>
      </c>
      <c r="J306" s="167" t="str">
        <f t="shared" si="33"/>
        <v/>
      </c>
      <c r="K306" s="5"/>
      <c r="L306" s="167" t="str">
        <f t="shared" si="34"/>
        <v/>
      </c>
      <c r="M306" s="5" t="e">
        <f t="shared" si="30"/>
        <v>#N/A</v>
      </c>
      <c r="N306" s="3" t="str">
        <f t="shared" si="31"/>
        <v/>
      </c>
    </row>
    <row r="307" spans="1:14" x14ac:dyDescent="0.15">
      <c r="A307" s="198"/>
      <c r="B307" s="204" t="e">
        <f>VLOOKUP(A307,Adr!A:B,2,FALSE)</f>
        <v>#N/A</v>
      </c>
      <c r="C307" s="185"/>
      <c r="D307" s="288"/>
      <c r="E307" s="173"/>
      <c r="F307" s="166"/>
      <c r="G307" s="169"/>
      <c r="H307" s="169"/>
      <c r="I307" s="192" t="str">
        <f t="shared" si="32"/>
        <v/>
      </c>
      <c r="J307" s="167" t="str">
        <f t="shared" si="33"/>
        <v/>
      </c>
      <c r="K307" s="5"/>
      <c r="L307" s="167" t="str">
        <f t="shared" si="34"/>
        <v/>
      </c>
      <c r="M307" s="5" t="e">
        <f t="shared" si="30"/>
        <v>#N/A</v>
      </c>
      <c r="N307" s="3" t="str">
        <f t="shared" si="31"/>
        <v/>
      </c>
    </row>
    <row r="308" spans="1:14" x14ac:dyDescent="0.15">
      <c r="A308" s="166"/>
      <c r="B308" s="204" t="e">
        <f>VLOOKUP(A308,Adr!A:B,2,FALSE)</f>
        <v>#N/A</v>
      </c>
      <c r="C308" s="185"/>
      <c r="D308" s="288"/>
      <c r="E308" s="230"/>
      <c r="F308" s="166"/>
      <c r="G308" s="169"/>
      <c r="H308" s="169"/>
      <c r="I308" s="192" t="str">
        <f t="shared" si="32"/>
        <v/>
      </c>
      <c r="J308" s="167" t="str">
        <f t="shared" si="33"/>
        <v/>
      </c>
      <c r="K308" s="5"/>
      <c r="L308" s="167" t="str">
        <f t="shared" si="34"/>
        <v/>
      </c>
      <c r="M308" s="5" t="e">
        <f t="shared" si="30"/>
        <v>#N/A</v>
      </c>
      <c r="N308" s="3" t="str">
        <f t="shared" si="31"/>
        <v/>
      </c>
    </row>
    <row r="309" spans="1:14" x14ac:dyDescent="0.15">
      <c r="A309" s="166"/>
      <c r="B309" s="204" t="e">
        <f>VLOOKUP(A309,Adr!A:B,2,FALSE)</f>
        <v>#N/A</v>
      </c>
      <c r="C309" s="196"/>
      <c r="D309" s="290"/>
      <c r="E309" s="173"/>
      <c r="F309" s="166"/>
      <c r="G309" s="169"/>
      <c r="H309" s="169"/>
      <c r="I309" s="192" t="str">
        <f t="shared" si="32"/>
        <v/>
      </c>
      <c r="J309" s="167" t="str">
        <f t="shared" si="33"/>
        <v/>
      </c>
      <c r="K309" s="5"/>
      <c r="L309" s="167" t="str">
        <f t="shared" si="34"/>
        <v/>
      </c>
      <c r="M309" s="5" t="e">
        <f t="shared" si="30"/>
        <v>#N/A</v>
      </c>
      <c r="N309" s="3" t="str">
        <f t="shared" si="31"/>
        <v/>
      </c>
    </row>
    <row r="310" spans="1:14" x14ac:dyDescent="0.15">
      <c r="A310" s="182"/>
      <c r="B310" s="204" t="e">
        <f>VLOOKUP(A310,Adr!A:B,2,FALSE)</f>
        <v>#N/A</v>
      </c>
      <c r="C310" s="185"/>
      <c r="D310" s="288"/>
      <c r="E310" s="230"/>
      <c r="F310" s="166"/>
      <c r="G310" s="169"/>
      <c r="H310" s="169"/>
      <c r="I310" s="192" t="str">
        <f t="shared" si="32"/>
        <v/>
      </c>
      <c r="J310" s="167" t="str">
        <f t="shared" si="33"/>
        <v/>
      </c>
      <c r="K310" s="5"/>
      <c r="L310" s="167" t="str">
        <f t="shared" si="34"/>
        <v/>
      </c>
      <c r="M310" s="5" t="e">
        <f t="shared" si="30"/>
        <v>#N/A</v>
      </c>
      <c r="N310" s="3" t="str">
        <f t="shared" si="31"/>
        <v/>
      </c>
    </row>
    <row r="311" spans="1:14" x14ac:dyDescent="0.15">
      <c r="A311" s="182"/>
      <c r="B311" s="204" t="e">
        <f>VLOOKUP(A311,Adr!A:B,2,FALSE)</f>
        <v>#N/A</v>
      </c>
      <c r="C311" s="185"/>
      <c r="D311" s="288"/>
      <c r="E311" s="173"/>
      <c r="F311" s="166"/>
      <c r="G311" s="169"/>
      <c r="H311" s="169"/>
      <c r="I311" s="192" t="str">
        <f t="shared" si="32"/>
        <v/>
      </c>
      <c r="J311" s="167" t="str">
        <f t="shared" si="33"/>
        <v/>
      </c>
      <c r="K311" s="5"/>
      <c r="L311" s="167" t="str">
        <f t="shared" si="34"/>
        <v/>
      </c>
      <c r="M311" s="5" t="e">
        <f t="shared" si="30"/>
        <v>#N/A</v>
      </c>
      <c r="N311" s="3" t="str">
        <f t="shared" si="31"/>
        <v/>
      </c>
    </row>
    <row r="312" spans="1:14" x14ac:dyDescent="0.15">
      <c r="A312" s="202"/>
      <c r="B312" s="204" t="e">
        <f>VLOOKUP(A312,Adr!A:B,2,FALSE)</f>
        <v>#N/A</v>
      </c>
      <c r="C312" s="185"/>
      <c r="D312" s="288"/>
      <c r="E312" s="230"/>
      <c r="F312" s="166"/>
      <c r="G312" s="169"/>
      <c r="H312" s="169"/>
      <c r="I312" s="192" t="str">
        <f t="shared" si="32"/>
        <v/>
      </c>
      <c r="J312" s="167" t="str">
        <f t="shared" si="33"/>
        <v/>
      </c>
      <c r="K312" s="5"/>
      <c r="L312" s="167" t="str">
        <f t="shared" si="34"/>
        <v/>
      </c>
      <c r="M312" s="5" t="e">
        <f t="shared" si="30"/>
        <v>#N/A</v>
      </c>
      <c r="N312" s="3" t="str">
        <f t="shared" si="31"/>
        <v/>
      </c>
    </row>
    <row r="313" spans="1:14" x14ac:dyDescent="0.15">
      <c r="A313" s="202"/>
      <c r="B313" s="204" t="e">
        <f>VLOOKUP(A313,Adr!A:B,2,FALSE)</f>
        <v>#N/A</v>
      </c>
      <c r="C313" s="185"/>
      <c r="D313" s="288"/>
      <c r="E313" s="173"/>
      <c r="F313" s="166"/>
      <c r="G313" s="169"/>
      <c r="H313" s="169"/>
      <c r="I313" s="192" t="str">
        <f t="shared" si="32"/>
        <v/>
      </c>
      <c r="J313" s="167" t="str">
        <f t="shared" si="33"/>
        <v/>
      </c>
      <c r="K313" s="5"/>
      <c r="L313" s="167" t="str">
        <f t="shared" si="34"/>
        <v/>
      </c>
      <c r="M313" s="5" t="e">
        <f t="shared" si="30"/>
        <v>#N/A</v>
      </c>
      <c r="N313" s="3" t="str">
        <f t="shared" si="31"/>
        <v/>
      </c>
    </row>
    <row r="314" spans="1:14" x14ac:dyDescent="0.15">
      <c r="A314" s="202"/>
      <c r="B314" s="204" t="e">
        <f>VLOOKUP(A314,Adr!A:B,2,FALSE)</f>
        <v>#N/A</v>
      </c>
      <c r="C314" s="185"/>
      <c r="D314" s="288"/>
      <c r="E314" s="230"/>
      <c r="F314" s="166"/>
      <c r="G314" s="169"/>
      <c r="H314" s="169"/>
      <c r="I314" s="192" t="str">
        <f t="shared" si="32"/>
        <v/>
      </c>
      <c r="J314" s="167" t="str">
        <f t="shared" si="33"/>
        <v/>
      </c>
      <c r="K314" s="5"/>
      <c r="L314" s="167" t="str">
        <f t="shared" si="34"/>
        <v/>
      </c>
      <c r="M314" s="5" t="e">
        <f t="shared" si="30"/>
        <v>#N/A</v>
      </c>
      <c r="N314" s="3" t="str">
        <f t="shared" si="31"/>
        <v/>
      </c>
    </row>
    <row r="315" spans="1:14" x14ac:dyDescent="0.15">
      <c r="A315" s="166"/>
      <c r="B315" s="204" t="e">
        <f>VLOOKUP(A315,Adr!A:B,2,FALSE)</f>
        <v>#N/A</v>
      </c>
      <c r="C315" s="185"/>
      <c r="D315" s="288"/>
      <c r="E315" s="173"/>
      <c r="F315" s="166"/>
      <c r="G315" s="169"/>
      <c r="H315" s="169"/>
      <c r="I315" s="192" t="str">
        <f t="shared" si="32"/>
        <v/>
      </c>
      <c r="J315" s="167" t="str">
        <f t="shared" si="33"/>
        <v/>
      </c>
      <c r="K315" s="5"/>
      <c r="L315" s="167" t="str">
        <f t="shared" si="34"/>
        <v/>
      </c>
      <c r="M315" s="5" t="e">
        <f t="shared" si="30"/>
        <v>#N/A</v>
      </c>
      <c r="N315" s="3" t="str">
        <f t="shared" si="31"/>
        <v/>
      </c>
    </row>
    <row r="316" spans="1:14" x14ac:dyDescent="0.15">
      <c r="A316" s="202"/>
      <c r="B316" s="204" t="e">
        <f>VLOOKUP(A316,Adr!A:B,2,FALSE)</f>
        <v>#N/A</v>
      </c>
      <c r="C316" s="196"/>
      <c r="D316" s="288"/>
      <c r="E316" s="230"/>
      <c r="F316" s="166"/>
      <c r="G316" s="169"/>
      <c r="H316" s="169"/>
      <c r="I316" s="192" t="str">
        <f t="shared" si="32"/>
        <v/>
      </c>
      <c r="J316" s="167" t="str">
        <f t="shared" si="33"/>
        <v/>
      </c>
      <c r="K316" s="5"/>
      <c r="L316" s="167" t="str">
        <f t="shared" si="34"/>
        <v/>
      </c>
      <c r="M316" s="5" t="e">
        <f t="shared" si="30"/>
        <v>#N/A</v>
      </c>
      <c r="N316" s="3" t="str">
        <f t="shared" si="31"/>
        <v/>
      </c>
    </row>
    <row r="317" spans="1:14" x14ac:dyDescent="0.15">
      <c r="A317" s="166"/>
      <c r="B317" s="204" t="e">
        <f>VLOOKUP(A317,Adr!A:B,2,FALSE)</f>
        <v>#N/A</v>
      </c>
      <c r="C317" s="185"/>
      <c r="D317" s="288"/>
      <c r="E317" s="173"/>
      <c r="F317" s="166"/>
      <c r="G317" s="169"/>
      <c r="H317" s="169"/>
      <c r="I317" s="192" t="str">
        <f t="shared" si="32"/>
        <v/>
      </c>
      <c r="J317" s="167" t="str">
        <f t="shared" si="33"/>
        <v/>
      </c>
      <c r="K317" s="5"/>
      <c r="L317" s="167" t="str">
        <f t="shared" si="34"/>
        <v/>
      </c>
      <c r="M317" s="5" t="e">
        <f t="shared" si="30"/>
        <v>#N/A</v>
      </c>
      <c r="N317" s="3" t="str">
        <f t="shared" si="31"/>
        <v/>
      </c>
    </row>
    <row r="318" spans="1:14" x14ac:dyDescent="0.15">
      <c r="A318" s="182"/>
      <c r="B318" s="204" t="e">
        <f>VLOOKUP(A318,Adr!A:B,2,FALSE)</f>
        <v>#N/A</v>
      </c>
      <c r="C318" s="185"/>
      <c r="D318" s="288"/>
      <c r="E318" s="173"/>
      <c r="F318" s="166"/>
      <c r="G318" s="169"/>
      <c r="H318" s="169"/>
      <c r="I318" s="192" t="str">
        <f t="shared" si="32"/>
        <v/>
      </c>
      <c r="J318" s="167" t="str">
        <f t="shared" si="33"/>
        <v/>
      </c>
      <c r="K318" s="5"/>
      <c r="L318" s="167" t="str">
        <f t="shared" si="34"/>
        <v/>
      </c>
      <c r="M318" s="5" t="e">
        <f t="shared" si="30"/>
        <v>#N/A</v>
      </c>
      <c r="N318" s="3" t="str">
        <f t="shared" si="31"/>
        <v/>
      </c>
    </row>
    <row r="319" spans="1:14" x14ac:dyDescent="0.15">
      <c r="A319" s="166"/>
      <c r="B319" s="204" t="e">
        <f>VLOOKUP(A319,Adr!A:B,2,FALSE)</f>
        <v>#N/A</v>
      </c>
      <c r="C319" s="196"/>
      <c r="D319" s="290"/>
      <c r="E319" s="230"/>
      <c r="F319" s="166"/>
      <c r="G319" s="169"/>
      <c r="H319" s="169"/>
      <c r="I319" s="192" t="str">
        <f t="shared" si="32"/>
        <v/>
      </c>
      <c r="J319" s="167" t="str">
        <f t="shared" si="33"/>
        <v/>
      </c>
      <c r="K319" s="5"/>
      <c r="L319" s="167" t="str">
        <f t="shared" si="34"/>
        <v/>
      </c>
      <c r="M319" s="5" t="e">
        <f t="shared" si="30"/>
        <v>#N/A</v>
      </c>
      <c r="N319" s="3" t="str">
        <f t="shared" si="31"/>
        <v/>
      </c>
    </row>
    <row r="320" spans="1:14" x14ac:dyDescent="0.15">
      <c r="A320" s="166"/>
      <c r="B320" s="204" t="e">
        <f>VLOOKUP(A320,Adr!A:B,2,FALSE)</f>
        <v>#N/A</v>
      </c>
      <c r="C320" s="196"/>
      <c r="D320" s="290"/>
      <c r="E320" s="173"/>
      <c r="F320" s="166"/>
      <c r="G320" s="169"/>
      <c r="H320" s="169"/>
      <c r="I320" s="192" t="str">
        <f t="shared" si="32"/>
        <v/>
      </c>
      <c r="J320" s="167" t="str">
        <f t="shared" si="33"/>
        <v/>
      </c>
      <c r="K320" s="5"/>
      <c r="L320" s="167" t="str">
        <f t="shared" si="34"/>
        <v/>
      </c>
      <c r="M320" s="5" t="e">
        <f t="shared" si="30"/>
        <v>#N/A</v>
      </c>
      <c r="N320" s="3" t="str">
        <f t="shared" si="31"/>
        <v/>
      </c>
    </row>
    <row r="321" spans="1:14" x14ac:dyDescent="0.15">
      <c r="A321" s="202"/>
      <c r="B321" s="204" t="e">
        <f>VLOOKUP(A321,Adr!A:B,2,FALSE)</f>
        <v>#N/A</v>
      </c>
      <c r="C321" s="185"/>
      <c r="D321" s="288"/>
      <c r="E321" s="230"/>
      <c r="F321" s="166"/>
      <c r="G321" s="169"/>
      <c r="H321" s="169"/>
      <c r="I321" s="192" t="str">
        <f t="shared" si="32"/>
        <v/>
      </c>
      <c r="J321" s="167" t="str">
        <f t="shared" si="33"/>
        <v/>
      </c>
      <c r="K321" s="5"/>
      <c r="L321" s="167" t="str">
        <f t="shared" si="34"/>
        <v/>
      </c>
      <c r="M321" s="5" t="e">
        <f t="shared" si="30"/>
        <v>#N/A</v>
      </c>
      <c r="N321" s="3" t="str">
        <f t="shared" si="31"/>
        <v/>
      </c>
    </row>
    <row r="322" spans="1:14" x14ac:dyDescent="0.15">
      <c r="A322" s="182"/>
      <c r="B322" s="204" t="e">
        <f>VLOOKUP(A322,Adr!A:B,2,FALSE)</f>
        <v>#N/A</v>
      </c>
      <c r="C322" s="185"/>
      <c r="D322" s="288"/>
      <c r="E322" s="173"/>
      <c r="F322" s="166"/>
      <c r="G322" s="169"/>
      <c r="H322" s="169"/>
      <c r="I322" s="192" t="str">
        <f t="shared" si="32"/>
        <v/>
      </c>
      <c r="J322" s="167" t="str">
        <f t="shared" si="33"/>
        <v/>
      </c>
      <c r="K322" s="5"/>
      <c r="L322" s="167" t="str">
        <f t="shared" si="34"/>
        <v/>
      </c>
      <c r="M322" s="5" t="e">
        <f t="shared" si="30"/>
        <v>#N/A</v>
      </c>
      <c r="N322" s="3" t="str">
        <f t="shared" si="31"/>
        <v/>
      </c>
    </row>
    <row r="323" spans="1:14" x14ac:dyDescent="0.15">
      <c r="A323" s="166"/>
      <c r="B323" s="204" t="e">
        <f>VLOOKUP(A323,Adr!A:B,2,FALSE)</f>
        <v>#N/A</v>
      </c>
      <c r="C323" s="185"/>
      <c r="D323" s="288"/>
      <c r="E323" s="230"/>
      <c r="F323" s="166"/>
      <c r="G323" s="169"/>
      <c r="H323" s="169"/>
      <c r="I323" s="192" t="str">
        <f t="shared" si="32"/>
        <v/>
      </c>
      <c r="J323" s="167" t="str">
        <f t="shared" si="33"/>
        <v/>
      </c>
      <c r="K323" s="5"/>
      <c r="L323" s="167" t="str">
        <f t="shared" si="34"/>
        <v/>
      </c>
      <c r="M323" s="5" t="e">
        <f t="shared" si="30"/>
        <v>#N/A</v>
      </c>
      <c r="N323" s="3" t="str">
        <f t="shared" si="31"/>
        <v/>
      </c>
    </row>
    <row r="324" spans="1:14" x14ac:dyDescent="0.15">
      <c r="A324" s="166"/>
      <c r="B324" s="204" t="e">
        <f>VLOOKUP(A324,Adr!A:B,2,FALSE)</f>
        <v>#N/A</v>
      </c>
      <c r="C324" s="197"/>
      <c r="D324" s="291"/>
      <c r="E324" s="173"/>
      <c r="F324" s="166"/>
      <c r="G324" s="169"/>
      <c r="H324" s="169"/>
      <c r="I324" s="192" t="str">
        <f t="shared" si="32"/>
        <v/>
      </c>
      <c r="J324" s="167" t="str">
        <f t="shared" si="33"/>
        <v/>
      </c>
      <c r="K324" s="5"/>
      <c r="L324" s="167" t="str">
        <f t="shared" si="34"/>
        <v/>
      </c>
      <c r="M324" s="5" t="e">
        <f t="shared" si="30"/>
        <v>#N/A</v>
      </c>
      <c r="N324" s="3" t="str">
        <f t="shared" si="31"/>
        <v/>
      </c>
    </row>
    <row r="325" spans="1:14" x14ac:dyDescent="0.15">
      <c r="A325" s="166"/>
      <c r="B325" s="204" t="e">
        <f>VLOOKUP(A325,Adr!A:B,2,FALSE)</f>
        <v>#N/A</v>
      </c>
      <c r="C325" s="196"/>
      <c r="D325" s="290"/>
      <c r="E325" s="230"/>
      <c r="F325" s="166"/>
      <c r="G325" s="169"/>
      <c r="H325" s="169"/>
      <c r="I325" s="192" t="str">
        <f t="shared" si="32"/>
        <v/>
      </c>
      <c r="J325" s="167" t="str">
        <f t="shared" si="33"/>
        <v/>
      </c>
      <c r="K325" s="5"/>
      <c r="L325" s="167" t="str">
        <f t="shared" si="34"/>
        <v/>
      </c>
      <c r="M325" s="5" t="e">
        <f t="shared" si="30"/>
        <v>#N/A</v>
      </c>
      <c r="N325" s="3" t="str">
        <f t="shared" si="31"/>
        <v/>
      </c>
    </row>
    <row r="326" spans="1:14" x14ac:dyDescent="0.15">
      <c r="A326" s="202"/>
      <c r="B326" s="204" t="e">
        <f>VLOOKUP(A326,Adr!A:B,2,FALSE)</f>
        <v>#N/A</v>
      </c>
      <c r="C326" s="185"/>
      <c r="D326" s="288"/>
      <c r="E326" s="173"/>
      <c r="F326" s="166"/>
      <c r="G326" s="169"/>
      <c r="H326" s="169"/>
      <c r="I326" s="192" t="str">
        <f t="shared" si="32"/>
        <v/>
      </c>
      <c r="J326" s="167" t="str">
        <f t="shared" si="33"/>
        <v/>
      </c>
      <c r="K326" s="5"/>
      <c r="L326" s="167" t="str">
        <f t="shared" si="34"/>
        <v/>
      </c>
      <c r="M326" s="5" t="e">
        <f t="shared" si="30"/>
        <v>#N/A</v>
      </c>
      <c r="N326" s="3" t="str">
        <f t="shared" si="31"/>
        <v/>
      </c>
    </row>
    <row r="327" spans="1:14" x14ac:dyDescent="0.15">
      <c r="A327" s="166"/>
      <c r="B327" s="204" t="e">
        <f>VLOOKUP(A327,Adr!A:B,2,FALSE)</f>
        <v>#N/A</v>
      </c>
      <c r="C327" s="196"/>
      <c r="D327" s="288"/>
      <c r="E327" s="230"/>
      <c r="F327" s="166"/>
      <c r="G327" s="169"/>
      <c r="H327" s="169"/>
      <c r="I327" s="192" t="str">
        <f t="shared" si="32"/>
        <v/>
      </c>
      <c r="J327" s="167" t="str">
        <f t="shared" si="33"/>
        <v/>
      </c>
      <c r="K327" s="5"/>
      <c r="L327" s="167" t="str">
        <f t="shared" si="34"/>
        <v/>
      </c>
      <c r="M327" s="5" t="e">
        <f t="shared" si="30"/>
        <v>#N/A</v>
      </c>
      <c r="N327" s="3" t="str">
        <f t="shared" si="31"/>
        <v/>
      </c>
    </row>
    <row r="328" spans="1:14" x14ac:dyDescent="0.15">
      <c r="A328" s="202"/>
      <c r="B328" s="204" t="e">
        <f>VLOOKUP(A328,Adr!A:B,2,FALSE)</f>
        <v>#N/A</v>
      </c>
      <c r="C328" s="190"/>
      <c r="D328" s="289"/>
      <c r="E328" s="173"/>
      <c r="F328" s="166"/>
      <c r="G328" s="169"/>
      <c r="H328" s="169"/>
      <c r="I328" s="192" t="str">
        <f t="shared" si="32"/>
        <v/>
      </c>
      <c r="J328" s="167" t="str">
        <f t="shared" si="33"/>
        <v/>
      </c>
      <c r="K328" s="5"/>
      <c r="L328" s="167" t="str">
        <f t="shared" si="34"/>
        <v/>
      </c>
      <c r="M328" s="5" t="e">
        <f t="shared" si="30"/>
        <v>#N/A</v>
      </c>
      <c r="N328" s="3" t="str">
        <f t="shared" si="31"/>
        <v/>
      </c>
    </row>
    <row r="329" spans="1:14" x14ac:dyDescent="0.15">
      <c r="A329" s="166"/>
      <c r="B329" s="204" t="e">
        <f>VLOOKUP(A329,Adr!A:B,2,FALSE)</f>
        <v>#N/A</v>
      </c>
      <c r="C329" s="185"/>
      <c r="D329" s="288"/>
      <c r="E329" s="230"/>
      <c r="F329" s="166"/>
      <c r="G329" s="169"/>
      <c r="H329" s="169"/>
      <c r="I329" s="192" t="str">
        <f t="shared" si="32"/>
        <v/>
      </c>
      <c r="J329" s="167" t="str">
        <f t="shared" si="33"/>
        <v/>
      </c>
      <c r="K329" s="5"/>
      <c r="L329" s="167" t="str">
        <f t="shared" si="34"/>
        <v/>
      </c>
      <c r="M329" s="5" t="e">
        <f t="shared" si="30"/>
        <v>#N/A</v>
      </c>
      <c r="N329" s="3" t="str">
        <f t="shared" si="31"/>
        <v/>
      </c>
    </row>
    <row r="330" spans="1:14" x14ac:dyDescent="0.15">
      <c r="A330" s="166"/>
      <c r="B330" s="204" t="e">
        <f>VLOOKUP(A330,Adr!A:B,2,FALSE)</f>
        <v>#N/A</v>
      </c>
      <c r="C330" s="196"/>
      <c r="D330" s="290"/>
      <c r="E330" s="173"/>
      <c r="F330" s="166"/>
      <c r="G330" s="169"/>
      <c r="H330" s="169"/>
      <c r="I330" s="192" t="str">
        <f t="shared" si="32"/>
        <v/>
      </c>
      <c r="J330" s="167" t="str">
        <f t="shared" si="33"/>
        <v/>
      </c>
      <c r="K330" s="5"/>
      <c r="L330" s="167" t="str">
        <f t="shared" si="34"/>
        <v/>
      </c>
      <c r="M330" s="5" t="e">
        <f t="shared" si="30"/>
        <v>#N/A</v>
      </c>
      <c r="N330" s="3" t="str">
        <f t="shared" si="31"/>
        <v/>
      </c>
    </row>
    <row r="331" spans="1:14" x14ac:dyDescent="0.15">
      <c r="A331" s="166"/>
      <c r="B331" s="204" t="e">
        <f>VLOOKUP(A331,Adr!A:B,2,FALSE)</f>
        <v>#N/A</v>
      </c>
      <c r="C331" s="196"/>
      <c r="D331" s="290"/>
      <c r="E331" s="230"/>
      <c r="F331" s="166"/>
      <c r="G331" s="169"/>
      <c r="H331" s="169"/>
      <c r="I331" s="192" t="str">
        <f t="shared" si="32"/>
        <v/>
      </c>
      <c r="J331" s="167" t="str">
        <f t="shared" si="33"/>
        <v/>
      </c>
      <c r="K331" s="5"/>
      <c r="L331" s="167" t="str">
        <f t="shared" si="34"/>
        <v/>
      </c>
      <c r="M331" s="5" t="e">
        <f t="shared" si="30"/>
        <v>#N/A</v>
      </c>
      <c r="N331" s="3" t="str">
        <f t="shared" si="31"/>
        <v/>
      </c>
    </row>
    <row r="332" spans="1:14" x14ac:dyDescent="0.15">
      <c r="A332" s="198"/>
      <c r="B332" s="204" t="e">
        <f>VLOOKUP(A332,Adr!A:B,2,FALSE)</f>
        <v>#N/A</v>
      </c>
      <c r="C332" s="185"/>
      <c r="D332" s="288"/>
      <c r="E332" s="230"/>
      <c r="F332" s="166"/>
      <c r="G332" s="169"/>
      <c r="H332" s="169"/>
      <c r="I332" s="192" t="str">
        <f t="shared" si="32"/>
        <v/>
      </c>
      <c r="J332" s="167" t="str">
        <f t="shared" si="33"/>
        <v/>
      </c>
      <c r="K332" s="5"/>
      <c r="L332" s="167" t="str">
        <f t="shared" si="34"/>
        <v/>
      </c>
      <c r="M332" s="5" t="e">
        <f t="shared" si="30"/>
        <v>#N/A</v>
      </c>
      <c r="N332" s="3" t="str">
        <f t="shared" si="31"/>
        <v/>
      </c>
    </row>
    <row r="333" spans="1:14" x14ac:dyDescent="0.15">
      <c r="A333" s="198"/>
      <c r="B333" s="204" t="e">
        <f>VLOOKUP(A333,Adr!A:B,2,FALSE)</f>
        <v>#N/A</v>
      </c>
      <c r="C333" s="185"/>
      <c r="D333" s="288"/>
      <c r="E333" s="173"/>
      <c r="F333" s="166"/>
      <c r="G333" s="169"/>
      <c r="H333" s="169"/>
      <c r="I333" s="192" t="str">
        <f t="shared" si="32"/>
        <v/>
      </c>
      <c r="J333" s="167" t="str">
        <f t="shared" si="33"/>
        <v/>
      </c>
      <c r="K333" s="5"/>
      <c r="L333" s="167" t="str">
        <f t="shared" si="34"/>
        <v/>
      </c>
      <c r="M333" s="5" t="e">
        <f t="shared" si="30"/>
        <v>#N/A</v>
      </c>
      <c r="N333" s="3" t="str">
        <f t="shared" si="31"/>
        <v/>
      </c>
    </row>
    <row r="334" spans="1:14" x14ac:dyDescent="0.15">
      <c r="A334" s="198"/>
      <c r="B334" s="204" t="e">
        <f>VLOOKUP(A334,Adr!A:B,2,FALSE)</f>
        <v>#N/A</v>
      </c>
      <c r="C334" s="196"/>
      <c r="D334" s="290"/>
      <c r="E334" s="230"/>
      <c r="F334" s="166"/>
      <c r="G334" s="169"/>
      <c r="H334" s="169"/>
      <c r="I334" s="192" t="str">
        <f t="shared" si="32"/>
        <v/>
      </c>
      <c r="J334" s="167" t="str">
        <f t="shared" si="33"/>
        <v/>
      </c>
      <c r="K334" s="5"/>
      <c r="L334" s="167" t="str">
        <f t="shared" si="34"/>
        <v/>
      </c>
      <c r="M334" s="5" t="e">
        <f t="shared" si="30"/>
        <v>#N/A</v>
      </c>
      <c r="N334" s="3" t="str">
        <f t="shared" si="31"/>
        <v/>
      </c>
    </row>
    <row r="335" spans="1:14" x14ac:dyDescent="0.15">
      <c r="A335" s="166"/>
      <c r="B335" s="204" t="e">
        <f>VLOOKUP(A335,Adr!A:B,2,FALSE)</f>
        <v>#N/A</v>
      </c>
      <c r="C335" s="185"/>
      <c r="D335" s="288"/>
      <c r="E335" s="173"/>
      <c r="F335" s="166"/>
      <c r="G335" s="169"/>
      <c r="H335" s="169"/>
      <c r="I335" s="192" t="str">
        <f t="shared" si="32"/>
        <v/>
      </c>
      <c r="J335" s="167" t="str">
        <f t="shared" si="33"/>
        <v/>
      </c>
      <c r="K335" s="5"/>
      <c r="L335" s="167" t="str">
        <f t="shared" si="34"/>
        <v/>
      </c>
      <c r="M335" s="5" t="e">
        <f t="shared" ref="M335:M398" si="35">B335&amp;F335&amp;H335&amp;C335</f>
        <v>#N/A</v>
      </c>
      <c r="N335" s="3" t="str">
        <f t="shared" ref="N335:N398" si="36">+I335&amp;H335</f>
        <v/>
      </c>
    </row>
    <row r="336" spans="1:14" x14ac:dyDescent="0.15">
      <c r="A336" s="166"/>
      <c r="B336" s="204" t="e">
        <f>VLOOKUP(A336,Adr!A:B,2,FALSE)</f>
        <v>#N/A</v>
      </c>
      <c r="C336" s="185"/>
      <c r="D336" s="290"/>
      <c r="E336" s="173"/>
      <c r="F336" s="166"/>
      <c r="G336" s="169"/>
      <c r="H336" s="169"/>
      <c r="I336" s="192" t="str">
        <f t="shared" si="32"/>
        <v/>
      </c>
      <c r="J336" s="167" t="str">
        <f t="shared" si="33"/>
        <v/>
      </c>
      <c r="K336" s="5"/>
      <c r="L336" s="167" t="str">
        <f t="shared" si="34"/>
        <v/>
      </c>
      <c r="M336" s="5" t="e">
        <f t="shared" si="35"/>
        <v>#N/A</v>
      </c>
      <c r="N336" s="3" t="str">
        <f t="shared" si="36"/>
        <v/>
      </c>
    </row>
    <row r="337" spans="1:14" x14ac:dyDescent="0.15">
      <c r="A337" s="198"/>
      <c r="B337" s="204" t="e">
        <f>VLOOKUP(A337,Adr!A:B,2,FALSE)</f>
        <v>#N/A</v>
      </c>
      <c r="C337" s="196"/>
      <c r="D337" s="288"/>
      <c r="E337" s="230"/>
      <c r="F337" s="166"/>
      <c r="G337" s="169"/>
      <c r="H337" s="169"/>
      <c r="I337" s="192" t="str">
        <f t="shared" si="32"/>
        <v/>
      </c>
      <c r="J337" s="167" t="str">
        <f t="shared" si="33"/>
        <v/>
      </c>
      <c r="K337" s="5"/>
      <c r="L337" s="167" t="str">
        <f t="shared" si="34"/>
        <v/>
      </c>
      <c r="M337" s="5" t="e">
        <f t="shared" si="35"/>
        <v>#N/A</v>
      </c>
      <c r="N337" s="3" t="str">
        <f t="shared" si="36"/>
        <v/>
      </c>
    </row>
    <row r="338" spans="1:14" x14ac:dyDescent="0.15">
      <c r="A338" s="166"/>
      <c r="B338" s="204" t="e">
        <f>VLOOKUP(A338,Adr!A:B,2,FALSE)</f>
        <v>#N/A</v>
      </c>
      <c r="C338" s="190"/>
      <c r="D338" s="289"/>
      <c r="E338" s="230"/>
      <c r="F338" s="166"/>
      <c r="G338" s="169"/>
      <c r="H338" s="169"/>
      <c r="I338" s="192" t="str">
        <f t="shared" si="32"/>
        <v/>
      </c>
      <c r="J338" s="167" t="str">
        <f t="shared" si="33"/>
        <v/>
      </c>
      <c r="K338" s="5"/>
      <c r="L338" s="167" t="str">
        <f t="shared" si="34"/>
        <v/>
      </c>
      <c r="M338" s="5" t="e">
        <f t="shared" si="35"/>
        <v>#N/A</v>
      </c>
      <c r="N338" s="3" t="str">
        <f t="shared" si="36"/>
        <v/>
      </c>
    </row>
    <row r="339" spans="1:14" x14ac:dyDescent="0.15">
      <c r="A339" s="182"/>
      <c r="B339" s="204" t="e">
        <f>VLOOKUP(A339,Adr!A:B,2,FALSE)</f>
        <v>#N/A</v>
      </c>
      <c r="C339" s="185"/>
      <c r="D339" s="288"/>
      <c r="E339" s="173"/>
      <c r="F339" s="166"/>
      <c r="G339" s="169"/>
      <c r="H339" s="169"/>
      <c r="I339" s="192" t="str">
        <f t="shared" si="32"/>
        <v/>
      </c>
      <c r="J339" s="167" t="str">
        <f t="shared" si="33"/>
        <v/>
      </c>
      <c r="K339" s="5"/>
      <c r="L339" s="167" t="str">
        <f t="shared" si="34"/>
        <v/>
      </c>
      <c r="M339" s="5" t="e">
        <f t="shared" si="35"/>
        <v>#N/A</v>
      </c>
      <c r="N339" s="3" t="str">
        <f t="shared" si="36"/>
        <v/>
      </c>
    </row>
    <row r="340" spans="1:14" x14ac:dyDescent="0.15">
      <c r="A340" s="182"/>
      <c r="B340" s="204" t="e">
        <f>VLOOKUP(A340,Adr!A:B,2,FALSE)</f>
        <v>#N/A</v>
      </c>
      <c r="C340" s="196"/>
      <c r="D340" s="288"/>
      <c r="E340" s="230"/>
      <c r="F340" s="166"/>
      <c r="G340" s="169"/>
      <c r="H340" s="169"/>
      <c r="I340" s="192" t="str">
        <f t="shared" si="32"/>
        <v/>
      </c>
      <c r="J340" s="167" t="str">
        <f t="shared" si="33"/>
        <v/>
      </c>
      <c r="K340" s="5"/>
      <c r="L340" s="167" t="str">
        <f t="shared" si="34"/>
        <v/>
      </c>
      <c r="M340" s="5" t="e">
        <f t="shared" si="35"/>
        <v>#N/A</v>
      </c>
      <c r="N340" s="3" t="str">
        <f t="shared" si="36"/>
        <v/>
      </c>
    </row>
    <row r="341" spans="1:14" x14ac:dyDescent="0.15">
      <c r="A341" s="202"/>
      <c r="B341" s="204" t="e">
        <f>VLOOKUP(A341,Adr!A:B,2,FALSE)</f>
        <v>#N/A</v>
      </c>
      <c r="C341" s="196"/>
      <c r="D341" s="289"/>
      <c r="E341" s="173"/>
      <c r="F341" s="166"/>
      <c r="G341" s="169"/>
      <c r="H341" s="169"/>
      <c r="I341" s="192" t="str">
        <f t="shared" si="32"/>
        <v/>
      </c>
      <c r="J341" s="167" t="str">
        <f t="shared" si="33"/>
        <v/>
      </c>
      <c r="K341" s="5"/>
      <c r="L341" s="167" t="str">
        <f t="shared" si="34"/>
        <v/>
      </c>
      <c r="M341" s="5" t="e">
        <f t="shared" si="35"/>
        <v>#N/A</v>
      </c>
      <c r="N341" s="3" t="str">
        <f t="shared" si="36"/>
        <v/>
      </c>
    </row>
    <row r="342" spans="1:14" x14ac:dyDescent="0.15">
      <c r="A342" s="166"/>
      <c r="B342" s="204" t="e">
        <f>VLOOKUP(A342,Adr!A:B,2,FALSE)</f>
        <v>#N/A</v>
      </c>
      <c r="C342" s="196"/>
      <c r="D342" s="290"/>
      <c r="E342" s="230"/>
      <c r="F342" s="166"/>
      <c r="G342" s="169"/>
      <c r="H342" s="169"/>
      <c r="I342" s="192" t="str">
        <f t="shared" si="32"/>
        <v/>
      </c>
      <c r="J342" s="167" t="str">
        <f t="shared" si="33"/>
        <v/>
      </c>
      <c r="K342" s="5"/>
      <c r="L342" s="167" t="str">
        <f t="shared" si="34"/>
        <v/>
      </c>
      <c r="M342" s="5" t="e">
        <f t="shared" si="35"/>
        <v>#N/A</v>
      </c>
      <c r="N342" s="3" t="str">
        <f t="shared" si="36"/>
        <v/>
      </c>
    </row>
    <row r="343" spans="1:14" x14ac:dyDescent="0.15">
      <c r="A343" s="198"/>
      <c r="B343" s="204" t="e">
        <f>VLOOKUP(A343,Adr!A:B,2,FALSE)</f>
        <v>#N/A</v>
      </c>
      <c r="C343" s="169"/>
      <c r="D343" s="289"/>
      <c r="E343" s="173"/>
      <c r="F343" s="166"/>
      <c r="G343" s="169"/>
      <c r="H343" s="169"/>
      <c r="I343" s="192" t="str">
        <f t="shared" si="32"/>
        <v/>
      </c>
      <c r="J343" s="167" t="str">
        <f t="shared" si="33"/>
        <v/>
      </c>
      <c r="K343" s="5"/>
      <c r="L343" s="167" t="str">
        <f t="shared" si="34"/>
        <v/>
      </c>
      <c r="M343" s="5" t="e">
        <f t="shared" si="35"/>
        <v>#N/A</v>
      </c>
      <c r="N343" s="3" t="str">
        <f t="shared" si="36"/>
        <v/>
      </c>
    </row>
    <row r="344" spans="1:14" x14ac:dyDescent="0.15">
      <c r="A344" s="166"/>
      <c r="B344" s="204" t="e">
        <f>VLOOKUP(A344,Adr!A:B,2,FALSE)</f>
        <v>#N/A</v>
      </c>
      <c r="C344" s="196"/>
      <c r="D344" s="288"/>
      <c r="E344" s="230"/>
      <c r="F344" s="166"/>
      <c r="G344" s="169"/>
      <c r="H344" s="169"/>
      <c r="I344" s="192" t="str">
        <f t="shared" si="32"/>
        <v/>
      </c>
      <c r="J344" s="167" t="str">
        <f t="shared" si="33"/>
        <v/>
      </c>
      <c r="K344" s="5"/>
      <c r="L344" s="167" t="str">
        <f t="shared" si="34"/>
        <v/>
      </c>
      <c r="M344" s="5" t="e">
        <f t="shared" si="35"/>
        <v>#N/A</v>
      </c>
      <c r="N344" s="3" t="str">
        <f t="shared" si="36"/>
        <v/>
      </c>
    </row>
    <row r="345" spans="1:14" x14ac:dyDescent="0.15">
      <c r="A345" s="182"/>
      <c r="B345" s="204" t="e">
        <f>VLOOKUP(A345,Adr!A:B,2,FALSE)</f>
        <v>#N/A</v>
      </c>
      <c r="C345" s="185"/>
      <c r="D345" s="288"/>
      <c r="E345" s="173"/>
      <c r="F345" s="166"/>
      <c r="G345" s="169"/>
      <c r="H345" s="169"/>
      <c r="I345" s="192" t="str">
        <f t="shared" si="32"/>
        <v/>
      </c>
      <c r="J345" s="167" t="str">
        <f t="shared" si="33"/>
        <v/>
      </c>
      <c r="K345" s="5"/>
      <c r="L345" s="167" t="str">
        <f t="shared" si="34"/>
        <v/>
      </c>
      <c r="M345" s="5" t="e">
        <f t="shared" si="35"/>
        <v>#N/A</v>
      </c>
      <c r="N345" s="3" t="str">
        <f t="shared" si="36"/>
        <v/>
      </c>
    </row>
    <row r="346" spans="1:14" x14ac:dyDescent="0.15">
      <c r="A346" s="166"/>
      <c r="B346" s="204" t="e">
        <f>VLOOKUP(A346,Adr!A:B,2,FALSE)</f>
        <v>#N/A</v>
      </c>
      <c r="C346" s="196"/>
      <c r="D346" s="290"/>
      <c r="E346" s="230"/>
      <c r="F346" s="166"/>
      <c r="G346" s="169"/>
      <c r="H346" s="169"/>
      <c r="I346" s="192" t="str">
        <f t="shared" si="32"/>
        <v/>
      </c>
      <c r="J346" s="167" t="str">
        <f t="shared" si="33"/>
        <v/>
      </c>
      <c r="K346" s="5"/>
      <c r="L346" s="167" t="str">
        <f t="shared" si="34"/>
        <v/>
      </c>
      <c r="M346" s="5" t="e">
        <f t="shared" si="35"/>
        <v>#N/A</v>
      </c>
      <c r="N346" s="3" t="str">
        <f t="shared" si="36"/>
        <v/>
      </c>
    </row>
    <row r="347" spans="1:14" x14ac:dyDescent="0.15">
      <c r="A347" s="182"/>
      <c r="B347" s="204" t="e">
        <f>VLOOKUP(A347,Adr!A:B,2,FALSE)</f>
        <v>#N/A</v>
      </c>
      <c r="C347" s="185"/>
      <c r="D347" s="288"/>
      <c r="E347" s="230"/>
      <c r="F347" s="166"/>
      <c r="G347" s="169"/>
      <c r="H347" s="169"/>
      <c r="I347" s="192" t="str">
        <f t="shared" si="32"/>
        <v/>
      </c>
      <c r="J347" s="167" t="str">
        <f t="shared" si="33"/>
        <v/>
      </c>
      <c r="K347" s="5"/>
      <c r="L347" s="167" t="str">
        <f t="shared" si="34"/>
        <v/>
      </c>
      <c r="M347" s="5" t="e">
        <f t="shared" si="35"/>
        <v>#N/A</v>
      </c>
      <c r="N347" s="3" t="str">
        <f t="shared" si="36"/>
        <v/>
      </c>
    </row>
    <row r="348" spans="1:14" x14ac:dyDescent="0.15">
      <c r="A348" s="198"/>
      <c r="B348" s="204" t="e">
        <f>VLOOKUP(A348,Adr!A:B,2,FALSE)</f>
        <v>#N/A</v>
      </c>
      <c r="C348" s="185"/>
      <c r="D348" s="288"/>
      <c r="E348" s="173"/>
      <c r="F348" s="166"/>
      <c r="G348" s="169"/>
      <c r="H348" s="169"/>
      <c r="I348" s="192" t="str">
        <f t="shared" si="32"/>
        <v/>
      </c>
      <c r="J348" s="167" t="str">
        <f t="shared" si="33"/>
        <v/>
      </c>
      <c r="K348" s="5"/>
      <c r="L348" s="167" t="str">
        <f t="shared" si="34"/>
        <v/>
      </c>
      <c r="M348" s="5" t="e">
        <f t="shared" si="35"/>
        <v>#N/A</v>
      </c>
      <c r="N348" s="3" t="str">
        <f t="shared" si="36"/>
        <v/>
      </c>
    </row>
    <row r="349" spans="1:14" x14ac:dyDescent="0.15">
      <c r="A349" s="166"/>
      <c r="B349" s="204" t="e">
        <f>VLOOKUP(A349,Adr!A:B,2,FALSE)</f>
        <v>#N/A</v>
      </c>
      <c r="C349" s="185"/>
      <c r="D349" s="288"/>
      <c r="E349" s="173"/>
      <c r="F349" s="166"/>
      <c r="G349" s="169"/>
      <c r="H349" s="169"/>
      <c r="I349" s="192" t="str">
        <f t="shared" si="32"/>
        <v/>
      </c>
      <c r="J349" s="167" t="str">
        <f t="shared" si="33"/>
        <v/>
      </c>
      <c r="K349" s="5"/>
      <c r="L349" s="167" t="str">
        <f t="shared" si="34"/>
        <v/>
      </c>
      <c r="M349" s="5" t="e">
        <f t="shared" si="35"/>
        <v>#N/A</v>
      </c>
      <c r="N349" s="3" t="str">
        <f t="shared" si="36"/>
        <v/>
      </c>
    </row>
    <row r="350" spans="1:14" x14ac:dyDescent="0.15">
      <c r="A350" s="166"/>
      <c r="B350" s="204" t="e">
        <f>VLOOKUP(A350,Adr!A:B,2,FALSE)</f>
        <v>#N/A</v>
      </c>
      <c r="C350" s="196"/>
      <c r="D350" s="290"/>
      <c r="E350" s="173"/>
      <c r="F350" s="166"/>
      <c r="G350" s="169"/>
      <c r="H350" s="169"/>
      <c r="I350" s="192" t="str">
        <f t="shared" si="32"/>
        <v/>
      </c>
      <c r="J350" s="167" t="str">
        <f t="shared" si="33"/>
        <v/>
      </c>
      <c r="K350" s="5"/>
      <c r="L350" s="167" t="str">
        <f t="shared" si="34"/>
        <v/>
      </c>
      <c r="M350" s="5" t="e">
        <f t="shared" si="35"/>
        <v>#N/A</v>
      </c>
      <c r="N350" s="3" t="str">
        <f t="shared" si="36"/>
        <v/>
      </c>
    </row>
    <row r="351" spans="1:14" x14ac:dyDescent="0.15">
      <c r="A351" s="198"/>
      <c r="B351" s="204" t="e">
        <f>VLOOKUP(A351,Adr!A:B,2,FALSE)</f>
        <v>#N/A</v>
      </c>
      <c r="C351" s="196"/>
      <c r="D351" s="288"/>
      <c r="E351" s="230"/>
      <c r="F351" s="166"/>
      <c r="G351" s="169"/>
      <c r="H351" s="169"/>
      <c r="I351" s="192" t="str">
        <f t="shared" si="32"/>
        <v/>
      </c>
      <c r="J351" s="167" t="str">
        <f t="shared" si="33"/>
        <v/>
      </c>
      <c r="K351" s="5"/>
      <c r="L351" s="167" t="str">
        <f t="shared" si="34"/>
        <v/>
      </c>
      <c r="M351" s="5" t="e">
        <f t="shared" si="35"/>
        <v>#N/A</v>
      </c>
      <c r="N351" s="3" t="str">
        <f t="shared" si="36"/>
        <v/>
      </c>
    </row>
    <row r="352" spans="1:14" x14ac:dyDescent="0.15">
      <c r="A352" s="198"/>
      <c r="B352" s="204" t="e">
        <f>VLOOKUP(A352,Adr!A:B,2,FALSE)</f>
        <v>#N/A</v>
      </c>
      <c r="C352" s="185"/>
      <c r="D352" s="288"/>
      <c r="E352" s="173"/>
      <c r="F352" s="166"/>
      <c r="G352" s="169"/>
      <c r="H352" s="169"/>
      <c r="I352" s="192" t="str">
        <f t="shared" ref="I352:I415" si="37">A352&amp;F352</f>
        <v/>
      </c>
      <c r="J352" s="167" t="str">
        <f t="shared" ref="J352:J415" si="38">A352&amp;G352</f>
        <v/>
      </c>
      <c r="K352" s="5"/>
      <c r="L352" s="167" t="str">
        <f t="shared" ref="L352:L415" si="39">A352&amp;G352&amp;H352</f>
        <v/>
      </c>
      <c r="M352" s="5" t="e">
        <f t="shared" si="35"/>
        <v>#N/A</v>
      </c>
      <c r="N352" s="3" t="str">
        <f t="shared" si="36"/>
        <v/>
      </c>
    </row>
    <row r="353" spans="1:14" x14ac:dyDescent="0.15">
      <c r="A353" s="202"/>
      <c r="B353" s="204" t="e">
        <f>VLOOKUP(A353,Adr!A:B,2,FALSE)</f>
        <v>#N/A</v>
      </c>
      <c r="C353" s="196"/>
      <c r="D353" s="289"/>
      <c r="E353" s="173"/>
      <c r="F353" s="166"/>
      <c r="G353" s="169"/>
      <c r="H353" s="169"/>
      <c r="I353" s="192" t="str">
        <f t="shared" si="37"/>
        <v/>
      </c>
      <c r="J353" s="167" t="str">
        <f t="shared" si="38"/>
        <v/>
      </c>
      <c r="K353" s="5"/>
      <c r="L353" s="167" t="str">
        <f t="shared" si="39"/>
        <v/>
      </c>
      <c r="M353" s="5" t="e">
        <f t="shared" si="35"/>
        <v>#N/A</v>
      </c>
      <c r="N353" s="3" t="str">
        <f t="shared" si="36"/>
        <v/>
      </c>
    </row>
    <row r="354" spans="1:14" x14ac:dyDescent="0.15">
      <c r="A354" s="202"/>
      <c r="B354" s="204" t="e">
        <f>VLOOKUP(A354,Adr!A:B,2,FALSE)</f>
        <v>#N/A</v>
      </c>
      <c r="C354" s="185"/>
      <c r="D354" s="290"/>
      <c r="E354" s="230"/>
      <c r="F354" s="166"/>
      <c r="G354" s="169"/>
      <c r="H354" s="169"/>
      <c r="I354" s="192" t="str">
        <f t="shared" si="37"/>
        <v/>
      </c>
      <c r="J354" s="167" t="str">
        <f t="shared" si="38"/>
        <v/>
      </c>
      <c r="K354" s="5"/>
      <c r="L354" s="167" t="str">
        <f t="shared" si="39"/>
        <v/>
      </c>
      <c r="M354" s="5" t="e">
        <f t="shared" si="35"/>
        <v>#N/A</v>
      </c>
      <c r="N354" s="3" t="str">
        <f t="shared" si="36"/>
        <v/>
      </c>
    </row>
    <row r="355" spans="1:14" x14ac:dyDescent="0.15">
      <c r="A355" s="166"/>
      <c r="B355" s="204" t="e">
        <f>VLOOKUP(A355,Adr!A:B,2,FALSE)</f>
        <v>#N/A</v>
      </c>
      <c r="C355" s="169"/>
      <c r="D355" s="289"/>
      <c r="E355" s="173"/>
      <c r="F355" s="166"/>
      <c r="G355" s="169"/>
      <c r="H355" s="169"/>
      <c r="I355" s="192" t="str">
        <f t="shared" si="37"/>
        <v/>
      </c>
      <c r="J355" s="167" t="str">
        <f t="shared" si="38"/>
        <v/>
      </c>
      <c r="K355" s="5"/>
      <c r="L355" s="167" t="str">
        <f t="shared" si="39"/>
        <v/>
      </c>
      <c r="M355" s="5" t="e">
        <f t="shared" si="35"/>
        <v>#N/A</v>
      </c>
      <c r="N355" s="3" t="str">
        <f t="shared" si="36"/>
        <v/>
      </c>
    </row>
    <row r="356" spans="1:14" x14ac:dyDescent="0.15">
      <c r="A356" s="166"/>
      <c r="B356" s="204" t="e">
        <f>VLOOKUP(A356,Adr!A:B,2,FALSE)</f>
        <v>#N/A</v>
      </c>
      <c r="C356" s="185"/>
      <c r="D356" s="288"/>
      <c r="E356" s="230"/>
      <c r="F356" s="166"/>
      <c r="G356" s="169"/>
      <c r="H356" s="169"/>
      <c r="I356" s="192" t="str">
        <f t="shared" si="37"/>
        <v/>
      </c>
      <c r="J356" s="167" t="str">
        <f t="shared" si="38"/>
        <v/>
      </c>
      <c r="K356" s="5"/>
      <c r="L356" s="167" t="str">
        <f t="shared" si="39"/>
        <v/>
      </c>
      <c r="M356" s="5" t="e">
        <f t="shared" si="35"/>
        <v>#N/A</v>
      </c>
      <c r="N356" s="3" t="str">
        <f t="shared" si="36"/>
        <v/>
      </c>
    </row>
    <row r="357" spans="1:14" x14ac:dyDescent="0.15">
      <c r="A357" s="202"/>
      <c r="B357" s="204" t="e">
        <f>VLOOKUP(A357,Adr!A:B,2,FALSE)</f>
        <v>#N/A</v>
      </c>
      <c r="C357" s="196"/>
      <c r="D357" s="288"/>
      <c r="E357" s="173"/>
      <c r="F357" s="166"/>
      <c r="G357" s="169"/>
      <c r="H357" s="169"/>
      <c r="I357" s="192" t="str">
        <f t="shared" si="37"/>
        <v/>
      </c>
      <c r="J357" s="167" t="str">
        <f t="shared" si="38"/>
        <v/>
      </c>
      <c r="K357" s="5"/>
      <c r="L357" s="167" t="str">
        <f t="shared" si="39"/>
        <v/>
      </c>
      <c r="M357" s="5" t="e">
        <f t="shared" si="35"/>
        <v>#N/A</v>
      </c>
      <c r="N357" s="3" t="str">
        <f t="shared" si="36"/>
        <v/>
      </c>
    </row>
    <row r="358" spans="1:14" x14ac:dyDescent="0.15">
      <c r="A358" s="202"/>
      <c r="B358" s="204" t="e">
        <f>VLOOKUP(A358,Adr!A:B,2,FALSE)</f>
        <v>#N/A</v>
      </c>
      <c r="C358" s="169"/>
      <c r="D358" s="289"/>
      <c r="E358" s="230"/>
      <c r="F358" s="166"/>
      <c r="G358" s="169"/>
      <c r="H358" s="169"/>
      <c r="I358" s="192" t="str">
        <f t="shared" si="37"/>
        <v/>
      </c>
      <c r="J358" s="167" t="str">
        <f t="shared" si="38"/>
        <v/>
      </c>
      <c r="K358" s="5"/>
      <c r="L358" s="167" t="str">
        <f t="shared" si="39"/>
        <v/>
      </c>
      <c r="M358" s="5" t="e">
        <f t="shared" si="35"/>
        <v>#N/A</v>
      </c>
      <c r="N358" s="3" t="str">
        <f t="shared" si="36"/>
        <v/>
      </c>
    </row>
    <row r="359" spans="1:14" x14ac:dyDescent="0.15">
      <c r="A359" s="178"/>
      <c r="B359" s="204" t="e">
        <f>VLOOKUP(A359,Adr!A:B,2,FALSE)</f>
        <v>#N/A</v>
      </c>
      <c r="C359" s="185"/>
      <c r="D359" s="289"/>
      <c r="E359" s="173"/>
      <c r="F359" s="166"/>
      <c r="G359" s="169"/>
      <c r="H359" s="169"/>
      <c r="I359" s="192" t="str">
        <f t="shared" si="37"/>
        <v/>
      </c>
      <c r="J359" s="167" t="str">
        <f t="shared" si="38"/>
        <v/>
      </c>
      <c r="K359" s="5"/>
      <c r="L359" s="167" t="str">
        <f t="shared" si="39"/>
        <v/>
      </c>
      <c r="M359" s="5" t="e">
        <f t="shared" si="35"/>
        <v>#N/A</v>
      </c>
      <c r="N359" s="3" t="str">
        <f t="shared" si="36"/>
        <v/>
      </c>
    </row>
    <row r="360" spans="1:14" x14ac:dyDescent="0.15">
      <c r="A360" s="166"/>
      <c r="B360" s="204" t="e">
        <f>VLOOKUP(A360,Adr!A:B,2,FALSE)</f>
        <v>#N/A</v>
      </c>
      <c r="C360" s="185"/>
      <c r="D360" s="288"/>
      <c r="E360" s="230"/>
      <c r="F360" s="166"/>
      <c r="G360" s="169"/>
      <c r="H360" s="169"/>
      <c r="I360" s="192" t="str">
        <f t="shared" si="37"/>
        <v/>
      </c>
      <c r="J360" s="167" t="str">
        <f t="shared" si="38"/>
        <v/>
      </c>
      <c r="K360" s="5"/>
      <c r="L360" s="167" t="str">
        <f t="shared" si="39"/>
        <v/>
      </c>
      <c r="M360" s="5" t="e">
        <f t="shared" si="35"/>
        <v>#N/A</v>
      </c>
      <c r="N360" s="3" t="str">
        <f t="shared" si="36"/>
        <v/>
      </c>
    </row>
    <row r="361" spans="1:14" x14ac:dyDescent="0.15">
      <c r="A361" s="166"/>
      <c r="B361" s="204" t="e">
        <f>VLOOKUP(A361,Adr!A:B,2,FALSE)</f>
        <v>#N/A</v>
      </c>
      <c r="C361" s="196"/>
      <c r="D361" s="290"/>
      <c r="E361" s="230"/>
      <c r="F361" s="166"/>
      <c r="G361" s="169"/>
      <c r="H361" s="169"/>
      <c r="I361" s="192" t="str">
        <f t="shared" si="37"/>
        <v/>
      </c>
      <c r="J361" s="167" t="str">
        <f t="shared" si="38"/>
        <v/>
      </c>
      <c r="K361" s="5"/>
      <c r="L361" s="167" t="str">
        <f t="shared" si="39"/>
        <v/>
      </c>
      <c r="M361" s="5" t="e">
        <f t="shared" si="35"/>
        <v>#N/A</v>
      </c>
      <c r="N361" s="3" t="str">
        <f t="shared" si="36"/>
        <v/>
      </c>
    </row>
    <row r="362" spans="1:14" x14ac:dyDescent="0.15">
      <c r="A362" s="202"/>
      <c r="B362" s="204" t="e">
        <f>VLOOKUP(A362,Adr!A:B,2,FALSE)</f>
        <v>#N/A</v>
      </c>
      <c r="C362" s="196"/>
      <c r="D362" s="288"/>
      <c r="E362" s="173"/>
      <c r="F362" s="166"/>
      <c r="G362" s="169"/>
      <c r="H362" s="169"/>
      <c r="I362" s="192" t="str">
        <f t="shared" si="37"/>
        <v/>
      </c>
      <c r="J362" s="167" t="str">
        <f t="shared" si="38"/>
        <v/>
      </c>
      <c r="K362" s="5"/>
      <c r="L362" s="167" t="str">
        <f t="shared" si="39"/>
        <v/>
      </c>
      <c r="M362" s="5" t="e">
        <f t="shared" si="35"/>
        <v>#N/A</v>
      </c>
      <c r="N362" s="3" t="str">
        <f t="shared" si="36"/>
        <v/>
      </c>
    </row>
    <row r="363" spans="1:14" x14ac:dyDescent="0.15">
      <c r="A363" s="202"/>
      <c r="B363" s="204" t="e">
        <f>VLOOKUP(A363,Adr!A:B,2,FALSE)</f>
        <v>#N/A</v>
      </c>
      <c r="C363" s="196"/>
      <c r="D363" s="288"/>
      <c r="E363" s="230"/>
      <c r="F363" s="166"/>
      <c r="G363" s="169"/>
      <c r="H363" s="169"/>
      <c r="I363" s="192" t="str">
        <f t="shared" si="37"/>
        <v/>
      </c>
      <c r="J363" s="167" t="str">
        <f t="shared" si="38"/>
        <v/>
      </c>
      <c r="K363" s="5"/>
      <c r="L363" s="167" t="str">
        <f t="shared" si="39"/>
        <v/>
      </c>
      <c r="M363" s="5" t="e">
        <f t="shared" si="35"/>
        <v>#N/A</v>
      </c>
      <c r="N363" s="3" t="str">
        <f t="shared" si="36"/>
        <v/>
      </c>
    </row>
    <row r="364" spans="1:14" x14ac:dyDescent="0.15">
      <c r="A364" s="182"/>
      <c r="B364" s="204" t="e">
        <f>VLOOKUP(A364,Adr!A:B,2,FALSE)</f>
        <v>#N/A</v>
      </c>
      <c r="C364" s="185"/>
      <c r="D364" s="288"/>
      <c r="E364" s="173"/>
      <c r="F364" s="166"/>
      <c r="G364" s="169"/>
      <c r="H364" s="169"/>
      <c r="I364" s="192" t="str">
        <f t="shared" si="37"/>
        <v/>
      </c>
      <c r="J364" s="167" t="str">
        <f t="shared" si="38"/>
        <v/>
      </c>
      <c r="K364" s="5"/>
      <c r="L364" s="167" t="str">
        <f t="shared" si="39"/>
        <v/>
      </c>
      <c r="M364" s="5" t="e">
        <f t="shared" si="35"/>
        <v>#N/A</v>
      </c>
      <c r="N364" s="3" t="str">
        <f t="shared" si="36"/>
        <v/>
      </c>
    </row>
    <row r="365" spans="1:14" x14ac:dyDescent="0.15">
      <c r="A365" s="202"/>
      <c r="B365" s="204" t="e">
        <f>VLOOKUP(A365,Adr!A:B,2,FALSE)</f>
        <v>#N/A</v>
      </c>
      <c r="C365" s="185"/>
      <c r="D365" s="288"/>
      <c r="E365" s="173"/>
      <c r="F365" s="166"/>
      <c r="G365" s="169"/>
      <c r="H365" s="169"/>
      <c r="I365" s="192" t="str">
        <f t="shared" si="37"/>
        <v/>
      </c>
      <c r="J365" s="167" t="str">
        <f t="shared" si="38"/>
        <v/>
      </c>
      <c r="K365" s="5"/>
      <c r="L365" s="167" t="str">
        <f t="shared" si="39"/>
        <v/>
      </c>
      <c r="M365" s="5" t="e">
        <f t="shared" si="35"/>
        <v>#N/A</v>
      </c>
      <c r="N365" s="3" t="str">
        <f t="shared" si="36"/>
        <v/>
      </c>
    </row>
    <row r="366" spans="1:14" x14ac:dyDescent="0.15">
      <c r="A366" s="202"/>
      <c r="B366" s="204" t="e">
        <f>VLOOKUP(A366,Adr!A:B,2,FALSE)</f>
        <v>#N/A</v>
      </c>
      <c r="C366" s="196"/>
      <c r="D366" s="288"/>
      <c r="E366" s="230"/>
      <c r="F366" s="166"/>
      <c r="G366" s="169"/>
      <c r="H366" s="169"/>
      <c r="I366" s="192" t="str">
        <f t="shared" si="37"/>
        <v/>
      </c>
      <c r="J366" s="167" t="str">
        <f t="shared" si="38"/>
        <v/>
      </c>
      <c r="K366" s="5"/>
      <c r="L366" s="167" t="str">
        <f t="shared" si="39"/>
        <v/>
      </c>
      <c r="M366" s="5" t="e">
        <f t="shared" si="35"/>
        <v>#N/A</v>
      </c>
      <c r="N366" s="3" t="str">
        <f t="shared" si="36"/>
        <v/>
      </c>
    </row>
    <row r="367" spans="1:14" x14ac:dyDescent="0.15">
      <c r="A367" s="198"/>
      <c r="B367" s="204" t="e">
        <f>VLOOKUP(A367,Adr!A:B,2,FALSE)</f>
        <v>#N/A</v>
      </c>
      <c r="C367" s="185"/>
      <c r="D367" s="288"/>
      <c r="E367" s="173"/>
      <c r="F367" s="166"/>
      <c r="G367" s="169"/>
      <c r="H367" s="169"/>
      <c r="I367" s="192" t="str">
        <f t="shared" si="37"/>
        <v/>
      </c>
      <c r="J367" s="167" t="str">
        <f t="shared" si="38"/>
        <v/>
      </c>
      <c r="K367" s="5"/>
      <c r="L367" s="167" t="str">
        <f t="shared" si="39"/>
        <v/>
      </c>
      <c r="M367" s="5" t="e">
        <f t="shared" si="35"/>
        <v>#N/A</v>
      </c>
      <c r="N367" s="3" t="str">
        <f t="shared" si="36"/>
        <v/>
      </c>
    </row>
    <row r="368" spans="1:14" x14ac:dyDescent="0.15">
      <c r="A368" s="166"/>
      <c r="B368" s="204" t="e">
        <f>VLOOKUP(A368,Adr!A:B,2,FALSE)</f>
        <v>#N/A</v>
      </c>
      <c r="C368" s="196"/>
      <c r="D368" s="290"/>
      <c r="E368" s="173"/>
      <c r="F368" s="166"/>
      <c r="G368" s="169"/>
      <c r="H368" s="169"/>
      <c r="I368" s="192" t="str">
        <f t="shared" si="37"/>
        <v/>
      </c>
      <c r="J368" s="167" t="str">
        <f t="shared" si="38"/>
        <v/>
      </c>
      <c r="K368" s="5"/>
      <c r="L368" s="167" t="str">
        <f t="shared" si="39"/>
        <v/>
      </c>
      <c r="M368" s="5" t="e">
        <f t="shared" si="35"/>
        <v>#N/A</v>
      </c>
      <c r="N368" s="3" t="str">
        <f t="shared" si="36"/>
        <v/>
      </c>
    </row>
    <row r="369" spans="1:14" x14ac:dyDescent="0.15">
      <c r="A369" s="166"/>
      <c r="B369" s="204" t="e">
        <f>VLOOKUP(A369,Adr!A:B,2,FALSE)</f>
        <v>#N/A</v>
      </c>
      <c r="C369" s="185"/>
      <c r="D369" s="290"/>
      <c r="E369" s="230"/>
      <c r="F369" s="166"/>
      <c r="G369" s="169"/>
      <c r="H369" s="169"/>
      <c r="I369" s="192" t="str">
        <f t="shared" si="37"/>
        <v/>
      </c>
      <c r="J369" s="167" t="str">
        <f t="shared" si="38"/>
        <v/>
      </c>
      <c r="K369" s="5"/>
      <c r="L369" s="167" t="str">
        <f t="shared" si="39"/>
        <v/>
      </c>
      <c r="M369" s="5" t="e">
        <f t="shared" si="35"/>
        <v>#N/A</v>
      </c>
      <c r="N369" s="3" t="str">
        <f t="shared" si="36"/>
        <v/>
      </c>
    </row>
    <row r="370" spans="1:14" x14ac:dyDescent="0.15">
      <c r="A370" s="166"/>
      <c r="B370" s="204" t="e">
        <f>VLOOKUP(A370,Adr!A:B,2,FALSE)</f>
        <v>#N/A</v>
      </c>
      <c r="C370" s="196"/>
      <c r="D370" s="290"/>
      <c r="E370" s="173"/>
      <c r="F370" s="166"/>
      <c r="G370" s="169"/>
      <c r="H370" s="169"/>
      <c r="I370" s="192" t="str">
        <f t="shared" si="37"/>
        <v/>
      </c>
      <c r="J370" s="167" t="str">
        <f t="shared" si="38"/>
        <v/>
      </c>
      <c r="K370" s="5"/>
      <c r="L370" s="167" t="str">
        <f t="shared" si="39"/>
        <v/>
      </c>
      <c r="M370" s="5" t="e">
        <f t="shared" si="35"/>
        <v>#N/A</v>
      </c>
      <c r="N370" s="3" t="str">
        <f t="shared" si="36"/>
        <v/>
      </c>
    </row>
    <row r="371" spans="1:14" x14ac:dyDescent="0.15">
      <c r="A371" s="166"/>
      <c r="B371" s="204" t="e">
        <f>VLOOKUP(A371,Adr!A:B,2,FALSE)</f>
        <v>#N/A</v>
      </c>
      <c r="C371" s="185"/>
      <c r="D371" s="288"/>
      <c r="E371" s="230"/>
      <c r="F371" s="166"/>
      <c r="G371" s="169"/>
      <c r="H371" s="169"/>
      <c r="I371" s="192" t="str">
        <f t="shared" si="37"/>
        <v/>
      </c>
      <c r="J371" s="167" t="str">
        <f t="shared" si="38"/>
        <v/>
      </c>
      <c r="K371" s="5"/>
      <c r="L371" s="167" t="str">
        <f t="shared" si="39"/>
        <v/>
      </c>
      <c r="M371" s="5" t="e">
        <f t="shared" si="35"/>
        <v>#N/A</v>
      </c>
      <c r="N371" s="3" t="str">
        <f t="shared" si="36"/>
        <v/>
      </c>
    </row>
    <row r="372" spans="1:14" x14ac:dyDescent="0.15">
      <c r="A372" s="202"/>
      <c r="B372" s="204" t="e">
        <f>VLOOKUP(A372,Adr!A:B,2,FALSE)</f>
        <v>#N/A</v>
      </c>
      <c r="C372" s="190"/>
      <c r="D372" s="289"/>
      <c r="E372" s="173"/>
      <c r="F372" s="166"/>
      <c r="G372" s="169"/>
      <c r="H372" s="169"/>
      <c r="I372" s="192" t="str">
        <f t="shared" si="37"/>
        <v/>
      </c>
      <c r="J372" s="167" t="str">
        <f t="shared" si="38"/>
        <v/>
      </c>
      <c r="K372" s="5"/>
      <c r="L372" s="167" t="str">
        <f t="shared" si="39"/>
        <v/>
      </c>
      <c r="M372" s="5" t="e">
        <f t="shared" si="35"/>
        <v>#N/A</v>
      </c>
      <c r="N372" s="3" t="str">
        <f t="shared" si="36"/>
        <v/>
      </c>
    </row>
    <row r="373" spans="1:14" x14ac:dyDescent="0.15">
      <c r="A373" s="202"/>
      <c r="B373" s="204" t="e">
        <f>VLOOKUP(A373,Adr!A:B,2,FALSE)</f>
        <v>#N/A</v>
      </c>
      <c r="C373" s="185"/>
      <c r="D373" s="288"/>
      <c r="E373" s="173"/>
      <c r="F373" s="166"/>
      <c r="G373" s="169"/>
      <c r="H373" s="169"/>
      <c r="I373" s="192" t="str">
        <f t="shared" si="37"/>
        <v/>
      </c>
      <c r="J373" s="167" t="str">
        <f t="shared" si="38"/>
        <v/>
      </c>
      <c r="K373" s="5"/>
      <c r="L373" s="167" t="str">
        <f t="shared" si="39"/>
        <v/>
      </c>
      <c r="M373" s="5" t="e">
        <f t="shared" si="35"/>
        <v>#N/A</v>
      </c>
      <c r="N373" s="3" t="str">
        <f t="shared" si="36"/>
        <v/>
      </c>
    </row>
    <row r="374" spans="1:14" x14ac:dyDescent="0.15">
      <c r="A374" s="166"/>
      <c r="B374" s="204" t="e">
        <f>VLOOKUP(A374,Adr!A:B,2,FALSE)</f>
        <v>#N/A</v>
      </c>
      <c r="C374" s="196"/>
      <c r="D374" s="290"/>
      <c r="E374" s="230"/>
      <c r="F374" s="166"/>
      <c r="G374" s="169"/>
      <c r="H374" s="169"/>
      <c r="I374" s="192" t="str">
        <f t="shared" si="37"/>
        <v/>
      </c>
      <c r="J374" s="167" t="str">
        <f t="shared" si="38"/>
        <v/>
      </c>
      <c r="K374" s="5"/>
      <c r="L374" s="167" t="str">
        <f t="shared" si="39"/>
        <v/>
      </c>
      <c r="M374" s="5" t="e">
        <f t="shared" si="35"/>
        <v>#N/A</v>
      </c>
      <c r="N374" s="3" t="str">
        <f t="shared" si="36"/>
        <v/>
      </c>
    </row>
    <row r="375" spans="1:14" x14ac:dyDescent="0.15">
      <c r="A375" s="202"/>
      <c r="B375" s="204" t="e">
        <f>VLOOKUP(A375,Adr!A:B,2,FALSE)</f>
        <v>#N/A</v>
      </c>
      <c r="C375" s="196"/>
      <c r="D375" s="289"/>
      <c r="E375" s="173"/>
      <c r="F375" s="166"/>
      <c r="G375" s="169"/>
      <c r="H375" s="169"/>
      <c r="I375" s="192" t="str">
        <f t="shared" si="37"/>
        <v/>
      </c>
      <c r="J375" s="167" t="str">
        <f t="shared" si="38"/>
        <v/>
      </c>
      <c r="K375" s="5"/>
      <c r="L375" s="167" t="str">
        <f t="shared" si="39"/>
        <v/>
      </c>
      <c r="M375" s="5" t="e">
        <f t="shared" si="35"/>
        <v>#N/A</v>
      </c>
      <c r="N375" s="3" t="str">
        <f t="shared" si="36"/>
        <v/>
      </c>
    </row>
    <row r="376" spans="1:14" x14ac:dyDescent="0.15">
      <c r="A376" s="202"/>
      <c r="B376" s="204" t="e">
        <f>VLOOKUP(A376,Adr!A:B,2,FALSE)</f>
        <v>#N/A</v>
      </c>
      <c r="C376" s="196"/>
      <c r="D376" s="290"/>
      <c r="E376" s="230"/>
      <c r="F376" s="166"/>
      <c r="G376" s="169"/>
      <c r="H376" s="169"/>
      <c r="I376" s="192" t="str">
        <f t="shared" si="37"/>
        <v/>
      </c>
      <c r="J376" s="167" t="str">
        <f t="shared" si="38"/>
        <v/>
      </c>
      <c r="K376" s="5"/>
      <c r="L376" s="167" t="str">
        <f t="shared" si="39"/>
        <v/>
      </c>
      <c r="M376" s="5" t="e">
        <f t="shared" si="35"/>
        <v>#N/A</v>
      </c>
      <c r="N376" s="3" t="str">
        <f t="shared" si="36"/>
        <v/>
      </c>
    </row>
    <row r="377" spans="1:14" x14ac:dyDescent="0.15">
      <c r="A377" s="166"/>
      <c r="B377" s="204" t="e">
        <f>VLOOKUP(A377,Adr!A:B,2,FALSE)</f>
        <v>#N/A</v>
      </c>
      <c r="C377" s="197"/>
      <c r="D377" s="291"/>
      <c r="E377" s="173"/>
      <c r="F377" s="166"/>
      <c r="G377" s="169"/>
      <c r="H377" s="169"/>
      <c r="I377" s="192" t="str">
        <f t="shared" si="37"/>
        <v/>
      </c>
      <c r="J377" s="167" t="str">
        <f t="shared" si="38"/>
        <v/>
      </c>
      <c r="K377" s="5"/>
      <c r="L377" s="167" t="str">
        <f t="shared" si="39"/>
        <v/>
      </c>
      <c r="M377" s="5" t="e">
        <f t="shared" si="35"/>
        <v>#N/A</v>
      </c>
      <c r="N377" s="3" t="str">
        <f t="shared" si="36"/>
        <v/>
      </c>
    </row>
    <row r="378" spans="1:14" x14ac:dyDescent="0.15">
      <c r="A378" s="202"/>
      <c r="B378" s="204" t="e">
        <f>VLOOKUP(A378,Adr!A:B,2,FALSE)</f>
        <v>#N/A</v>
      </c>
      <c r="C378" s="185"/>
      <c r="D378" s="288"/>
      <c r="E378" s="230"/>
      <c r="F378" s="166"/>
      <c r="G378" s="169"/>
      <c r="H378" s="169"/>
      <c r="I378" s="192" t="str">
        <f t="shared" si="37"/>
        <v/>
      </c>
      <c r="J378" s="167" t="str">
        <f t="shared" si="38"/>
        <v/>
      </c>
      <c r="K378" s="5"/>
      <c r="L378" s="167" t="str">
        <f t="shared" si="39"/>
        <v/>
      </c>
      <c r="M378" s="5" t="e">
        <f t="shared" si="35"/>
        <v>#N/A</v>
      </c>
      <c r="N378" s="3" t="str">
        <f t="shared" si="36"/>
        <v/>
      </c>
    </row>
    <row r="379" spans="1:14" x14ac:dyDescent="0.15">
      <c r="A379" s="202"/>
      <c r="B379" s="204" t="e">
        <f>VLOOKUP(A379,Adr!A:B,2,FALSE)</f>
        <v>#N/A</v>
      </c>
      <c r="C379" s="196"/>
      <c r="D379" s="290"/>
      <c r="E379" s="173"/>
      <c r="F379" s="166"/>
      <c r="G379" s="169"/>
      <c r="H379" s="169"/>
      <c r="I379" s="192" t="str">
        <f t="shared" si="37"/>
        <v/>
      </c>
      <c r="J379" s="167" t="str">
        <f t="shared" si="38"/>
        <v/>
      </c>
      <c r="K379" s="5"/>
      <c r="L379" s="167" t="str">
        <f t="shared" si="39"/>
        <v/>
      </c>
      <c r="M379" s="5" t="e">
        <f t="shared" si="35"/>
        <v>#N/A</v>
      </c>
      <c r="N379" s="3" t="str">
        <f t="shared" si="36"/>
        <v/>
      </c>
    </row>
    <row r="380" spans="1:14" x14ac:dyDescent="0.15">
      <c r="A380" s="198"/>
      <c r="B380" s="204" t="e">
        <f>VLOOKUP(A380,Adr!A:B,2,FALSE)</f>
        <v>#N/A</v>
      </c>
      <c r="C380" s="196"/>
      <c r="D380" s="288"/>
      <c r="E380" s="230"/>
      <c r="F380" s="166"/>
      <c r="G380" s="169"/>
      <c r="H380" s="169"/>
      <c r="I380" s="192" t="str">
        <f t="shared" si="37"/>
        <v/>
      </c>
      <c r="J380" s="167" t="str">
        <f t="shared" si="38"/>
        <v/>
      </c>
      <c r="K380" s="5"/>
      <c r="L380" s="167" t="str">
        <f t="shared" si="39"/>
        <v/>
      </c>
      <c r="M380" s="5" t="e">
        <f t="shared" si="35"/>
        <v>#N/A</v>
      </c>
      <c r="N380" s="3" t="str">
        <f t="shared" si="36"/>
        <v/>
      </c>
    </row>
    <row r="381" spans="1:14" x14ac:dyDescent="0.15">
      <c r="A381" s="182"/>
      <c r="B381" s="204" t="e">
        <f>VLOOKUP(A381,Adr!A:B,2,FALSE)</f>
        <v>#N/A</v>
      </c>
      <c r="C381" s="185"/>
      <c r="D381" s="288"/>
      <c r="E381" s="230"/>
      <c r="F381" s="166"/>
      <c r="G381" s="169"/>
      <c r="H381" s="169"/>
      <c r="I381" s="192" t="str">
        <f t="shared" si="37"/>
        <v/>
      </c>
      <c r="J381" s="167" t="str">
        <f t="shared" si="38"/>
        <v/>
      </c>
      <c r="K381" s="5"/>
      <c r="L381" s="167" t="str">
        <f t="shared" si="39"/>
        <v/>
      </c>
      <c r="M381" s="5" t="e">
        <f t="shared" si="35"/>
        <v>#N/A</v>
      </c>
      <c r="N381" s="3" t="str">
        <f t="shared" si="36"/>
        <v/>
      </c>
    </row>
    <row r="382" spans="1:14" x14ac:dyDescent="0.15">
      <c r="A382" s="166"/>
      <c r="B382" s="204" t="e">
        <f>VLOOKUP(A382,Adr!A:B,2,FALSE)</f>
        <v>#N/A</v>
      </c>
      <c r="C382" s="196"/>
      <c r="D382" s="290"/>
      <c r="E382" s="230"/>
      <c r="F382" s="166"/>
      <c r="G382" s="169"/>
      <c r="H382" s="169"/>
      <c r="I382" s="192" t="str">
        <f t="shared" si="37"/>
        <v/>
      </c>
      <c r="J382" s="167" t="str">
        <f t="shared" si="38"/>
        <v/>
      </c>
      <c r="K382" s="5"/>
      <c r="L382" s="167" t="str">
        <f t="shared" si="39"/>
        <v/>
      </c>
      <c r="M382" s="5" t="e">
        <f t="shared" si="35"/>
        <v>#N/A</v>
      </c>
      <c r="N382" s="3" t="str">
        <f t="shared" si="36"/>
        <v/>
      </c>
    </row>
    <row r="383" spans="1:14" x14ac:dyDescent="0.15">
      <c r="A383" s="198"/>
      <c r="B383" s="204" t="e">
        <f>VLOOKUP(A383,Adr!A:B,2,FALSE)</f>
        <v>#N/A</v>
      </c>
      <c r="C383" s="169"/>
      <c r="D383" s="289"/>
      <c r="E383" s="230"/>
      <c r="F383" s="166"/>
      <c r="G383" s="169"/>
      <c r="H383" s="169"/>
      <c r="I383" s="192" t="str">
        <f t="shared" si="37"/>
        <v/>
      </c>
      <c r="J383" s="167" t="str">
        <f t="shared" si="38"/>
        <v/>
      </c>
      <c r="K383" s="5"/>
      <c r="L383" s="167" t="str">
        <f t="shared" si="39"/>
        <v/>
      </c>
      <c r="M383" s="5" t="e">
        <f t="shared" si="35"/>
        <v>#N/A</v>
      </c>
      <c r="N383" s="3" t="str">
        <f t="shared" si="36"/>
        <v/>
      </c>
    </row>
    <row r="384" spans="1:14" x14ac:dyDescent="0.15">
      <c r="A384" s="166"/>
      <c r="B384" s="204" t="e">
        <f>VLOOKUP(A384,Adr!A:B,2,FALSE)</f>
        <v>#N/A</v>
      </c>
      <c r="C384" s="197"/>
      <c r="D384" s="291"/>
      <c r="E384" s="173"/>
      <c r="F384" s="166"/>
      <c r="G384" s="169"/>
      <c r="H384" s="169"/>
      <c r="I384" s="192" t="str">
        <f t="shared" si="37"/>
        <v/>
      </c>
      <c r="J384" s="167" t="str">
        <f t="shared" si="38"/>
        <v/>
      </c>
      <c r="K384" s="5"/>
      <c r="L384" s="167" t="str">
        <f t="shared" si="39"/>
        <v/>
      </c>
      <c r="M384" s="5" t="e">
        <f t="shared" si="35"/>
        <v>#N/A</v>
      </c>
      <c r="N384" s="3" t="str">
        <f t="shared" si="36"/>
        <v/>
      </c>
    </row>
    <row r="385" spans="1:14" x14ac:dyDescent="0.15">
      <c r="A385" s="202"/>
      <c r="B385" s="204" t="e">
        <f>VLOOKUP(A385,Adr!A:B,2,FALSE)</f>
        <v>#N/A</v>
      </c>
      <c r="C385" s="185"/>
      <c r="D385" s="288"/>
      <c r="E385" s="173"/>
      <c r="F385" s="166"/>
      <c r="G385" s="169"/>
      <c r="H385" s="169"/>
      <c r="I385" s="192" t="str">
        <f t="shared" si="37"/>
        <v/>
      </c>
      <c r="J385" s="167" t="str">
        <f t="shared" si="38"/>
        <v/>
      </c>
      <c r="K385" s="5"/>
      <c r="L385" s="167" t="str">
        <f t="shared" si="39"/>
        <v/>
      </c>
      <c r="M385" s="5" t="e">
        <f t="shared" si="35"/>
        <v>#N/A</v>
      </c>
      <c r="N385" s="3" t="str">
        <f t="shared" si="36"/>
        <v/>
      </c>
    </row>
    <row r="386" spans="1:14" x14ac:dyDescent="0.15">
      <c r="A386" s="166"/>
      <c r="B386" s="204" t="e">
        <f>VLOOKUP(A386,Adr!A:B,2,FALSE)</f>
        <v>#N/A</v>
      </c>
      <c r="C386" s="196"/>
      <c r="D386" s="290"/>
      <c r="E386" s="230"/>
      <c r="F386" s="166"/>
      <c r="G386" s="169"/>
      <c r="H386" s="169"/>
      <c r="I386" s="192" t="str">
        <f t="shared" si="37"/>
        <v/>
      </c>
      <c r="J386" s="167" t="str">
        <f t="shared" si="38"/>
        <v/>
      </c>
      <c r="K386" s="5"/>
      <c r="L386" s="167" t="str">
        <f t="shared" si="39"/>
        <v/>
      </c>
      <c r="M386" s="5" t="e">
        <f t="shared" si="35"/>
        <v>#N/A</v>
      </c>
      <c r="N386" s="3" t="str">
        <f t="shared" si="36"/>
        <v/>
      </c>
    </row>
    <row r="387" spans="1:14" x14ac:dyDescent="0.15">
      <c r="A387" s="202"/>
      <c r="B387" s="204" t="e">
        <f>VLOOKUP(A387,Adr!A:B,2,FALSE)</f>
        <v>#N/A</v>
      </c>
      <c r="C387" s="169"/>
      <c r="D387" s="289"/>
      <c r="E387" s="173"/>
      <c r="F387" s="166"/>
      <c r="G387" s="169"/>
      <c r="H387" s="169"/>
      <c r="I387" s="192" t="str">
        <f t="shared" si="37"/>
        <v/>
      </c>
      <c r="J387" s="167" t="str">
        <f t="shared" si="38"/>
        <v/>
      </c>
      <c r="K387" s="5"/>
      <c r="L387" s="167" t="str">
        <f t="shared" si="39"/>
        <v/>
      </c>
      <c r="M387" s="5" t="e">
        <f t="shared" si="35"/>
        <v>#N/A</v>
      </c>
      <c r="N387" s="3" t="str">
        <f t="shared" si="36"/>
        <v/>
      </c>
    </row>
    <row r="388" spans="1:14" x14ac:dyDescent="0.15">
      <c r="A388" s="166"/>
      <c r="B388" s="204" t="e">
        <f>VLOOKUP(A388,Adr!A:B,2,FALSE)</f>
        <v>#N/A</v>
      </c>
      <c r="C388" s="196"/>
      <c r="D388" s="290"/>
      <c r="E388" s="230"/>
      <c r="F388" s="166"/>
      <c r="G388" s="169"/>
      <c r="H388" s="169"/>
      <c r="I388" s="192" t="str">
        <f t="shared" si="37"/>
        <v/>
      </c>
      <c r="J388" s="167" t="str">
        <f t="shared" si="38"/>
        <v/>
      </c>
      <c r="K388" s="5"/>
      <c r="L388" s="167" t="str">
        <f t="shared" si="39"/>
        <v/>
      </c>
      <c r="M388" s="5" t="e">
        <f t="shared" si="35"/>
        <v>#N/A</v>
      </c>
      <c r="N388" s="3" t="str">
        <f t="shared" si="36"/>
        <v/>
      </c>
    </row>
    <row r="389" spans="1:14" x14ac:dyDescent="0.15">
      <c r="A389" s="198"/>
      <c r="B389" s="204" t="e">
        <f>VLOOKUP(A389,Adr!A:B,2,FALSE)</f>
        <v>#N/A</v>
      </c>
      <c r="C389" s="185"/>
      <c r="D389" s="288"/>
      <c r="E389" s="230"/>
      <c r="F389" s="166"/>
      <c r="G389" s="169"/>
      <c r="H389" s="169"/>
      <c r="I389" s="192" t="str">
        <f t="shared" si="37"/>
        <v/>
      </c>
      <c r="J389" s="167" t="str">
        <f t="shared" si="38"/>
        <v/>
      </c>
      <c r="K389" s="5"/>
      <c r="L389" s="167" t="str">
        <f t="shared" si="39"/>
        <v/>
      </c>
      <c r="M389" s="5" t="e">
        <f t="shared" si="35"/>
        <v>#N/A</v>
      </c>
      <c r="N389" s="3" t="str">
        <f t="shared" si="36"/>
        <v/>
      </c>
    </row>
    <row r="390" spans="1:14" x14ac:dyDescent="0.15">
      <c r="A390" s="198"/>
      <c r="B390" s="204" t="e">
        <f>VLOOKUP(A390,Adr!A:B,2,FALSE)</f>
        <v>#N/A</v>
      </c>
      <c r="C390" s="196"/>
      <c r="D390" s="288"/>
      <c r="E390" s="173"/>
      <c r="F390" s="166"/>
      <c r="G390" s="169"/>
      <c r="H390" s="169"/>
      <c r="I390" s="192" t="str">
        <f t="shared" si="37"/>
        <v/>
      </c>
      <c r="J390" s="167" t="str">
        <f t="shared" si="38"/>
        <v/>
      </c>
      <c r="K390" s="5"/>
      <c r="L390" s="167" t="str">
        <f t="shared" si="39"/>
        <v/>
      </c>
      <c r="M390" s="5" t="e">
        <f t="shared" si="35"/>
        <v>#N/A</v>
      </c>
      <c r="N390" s="3" t="str">
        <f t="shared" si="36"/>
        <v/>
      </c>
    </row>
    <row r="391" spans="1:14" x14ac:dyDescent="0.15">
      <c r="A391" s="202"/>
      <c r="B391" s="204" t="e">
        <f>VLOOKUP(A391,Adr!A:B,2,FALSE)</f>
        <v>#N/A</v>
      </c>
      <c r="C391" s="185"/>
      <c r="D391" s="288"/>
      <c r="E391" s="173"/>
      <c r="F391" s="166"/>
      <c r="G391" s="169"/>
      <c r="H391" s="169"/>
      <c r="I391" s="192" t="str">
        <f t="shared" si="37"/>
        <v/>
      </c>
      <c r="J391" s="167" t="str">
        <f t="shared" si="38"/>
        <v/>
      </c>
      <c r="K391" s="5"/>
      <c r="L391" s="167" t="str">
        <f t="shared" si="39"/>
        <v/>
      </c>
      <c r="M391" s="5" t="e">
        <f t="shared" si="35"/>
        <v>#N/A</v>
      </c>
      <c r="N391" s="3" t="str">
        <f t="shared" si="36"/>
        <v/>
      </c>
    </row>
    <row r="392" spans="1:14" x14ac:dyDescent="0.15">
      <c r="A392" s="166"/>
      <c r="B392" s="204" t="e">
        <f>VLOOKUP(A392,Adr!A:B,2,FALSE)</f>
        <v>#N/A</v>
      </c>
      <c r="C392" s="197"/>
      <c r="D392" s="291"/>
      <c r="E392" s="173"/>
      <c r="F392" s="166"/>
      <c r="G392" s="169"/>
      <c r="H392" s="169"/>
      <c r="I392" s="192" t="str">
        <f t="shared" si="37"/>
        <v/>
      </c>
      <c r="J392" s="167" t="str">
        <f t="shared" si="38"/>
        <v/>
      </c>
      <c r="K392" s="5"/>
      <c r="L392" s="167" t="str">
        <f t="shared" si="39"/>
        <v/>
      </c>
      <c r="M392" s="5" t="e">
        <f t="shared" si="35"/>
        <v>#N/A</v>
      </c>
      <c r="N392" s="3" t="str">
        <f t="shared" si="36"/>
        <v/>
      </c>
    </row>
    <row r="393" spans="1:14" x14ac:dyDescent="0.15">
      <c r="A393" s="198"/>
      <c r="B393" s="204" t="e">
        <f>VLOOKUP(A393,Adr!A:B,2,FALSE)</f>
        <v>#N/A</v>
      </c>
      <c r="C393" s="169"/>
      <c r="D393" s="289"/>
      <c r="E393" s="230"/>
      <c r="F393" s="166"/>
      <c r="G393" s="169"/>
      <c r="H393" s="169"/>
      <c r="I393" s="192" t="str">
        <f t="shared" si="37"/>
        <v/>
      </c>
      <c r="J393" s="167" t="str">
        <f t="shared" si="38"/>
        <v/>
      </c>
      <c r="K393" s="5"/>
      <c r="L393" s="167" t="str">
        <f t="shared" si="39"/>
        <v/>
      </c>
      <c r="M393" s="5" t="e">
        <f t="shared" si="35"/>
        <v>#N/A</v>
      </c>
      <c r="N393" s="3" t="str">
        <f t="shared" si="36"/>
        <v/>
      </c>
    </row>
    <row r="394" spans="1:14" x14ac:dyDescent="0.15">
      <c r="A394" s="198"/>
      <c r="B394" s="204" t="e">
        <f>VLOOKUP(A394,Adr!A:B,2,FALSE)</f>
        <v>#N/A</v>
      </c>
      <c r="C394" s="196"/>
      <c r="D394" s="290"/>
      <c r="E394" s="230"/>
      <c r="F394" s="166"/>
      <c r="G394" s="169"/>
      <c r="H394" s="169"/>
      <c r="I394" s="192" t="str">
        <f t="shared" si="37"/>
        <v/>
      </c>
      <c r="J394" s="167" t="str">
        <f t="shared" si="38"/>
        <v/>
      </c>
      <c r="K394" s="5"/>
      <c r="L394" s="167" t="str">
        <f t="shared" si="39"/>
        <v/>
      </c>
      <c r="M394" s="5" t="e">
        <f t="shared" si="35"/>
        <v>#N/A</v>
      </c>
      <c r="N394" s="3" t="str">
        <f t="shared" si="36"/>
        <v/>
      </c>
    </row>
    <row r="395" spans="1:14" x14ac:dyDescent="0.15">
      <c r="A395" s="202"/>
      <c r="B395" s="204" t="e">
        <f>VLOOKUP(A395,Adr!A:B,2,FALSE)</f>
        <v>#N/A</v>
      </c>
      <c r="C395" s="185"/>
      <c r="D395" s="288"/>
      <c r="E395" s="230"/>
      <c r="F395" s="166"/>
      <c r="G395" s="169"/>
      <c r="H395" s="169"/>
      <c r="I395" s="192" t="str">
        <f t="shared" si="37"/>
        <v/>
      </c>
      <c r="J395" s="167" t="str">
        <f t="shared" si="38"/>
        <v/>
      </c>
      <c r="K395" s="5"/>
      <c r="L395" s="167" t="str">
        <f t="shared" si="39"/>
        <v/>
      </c>
      <c r="M395" s="5" t="e">
        <f t="shared" si="35"/>
        <v>#N/A</v>
      </c>
      <c r="N395" s="3" t="str">
        <f t="shared" si="36"/>
        <v/>
      </c>
    </row>
    <row r="396" spans="1:14" x14ac:dyDescent="0.15">
      <c r="A396" s="182"/>
      <c r="B396" s="204" t="e">
        <f>VLOOKUP(A396,Adr!A:B,2,FALSE)</f>
        <v>#N/A</v>
      </c>
      <c r="C396" s="185"/>
      <c r="D396" s="288"/>
      <c r="E396" s="173"/>
      <c r="F396" s="166"/>
      <c r="G396" s="169"/>
      <c r="H396" s="169"/>
      <c r="I396" s="192" t="str">
        <f t="shared" si="37"/>
        <v/>
      </c>
      <c r="J396" s="167" t="str">
        <f t="shared" si="38"/>
        <v/>
      </c>
      <c r="K396" s="5"/>
      <c r="L396" s="167" t="str">
        <f t="shared" si="39"/>
        <v/>
      </c>
      <c r="M396" s="5" t="e">
        <f t="shared" si="35"/>
        <v>#N/A</v>
      </c>
      <c r="N396" s="3" t="str">
        <f t="shared" si="36"/>
        <v/>
      </c>
    </row>
    <row r="397" spans="1:14" x14ac:dyDescent="0.15">
      <c r="A397" s="166"/>
      <c r="B397" s="204" t="e">
        <f>VLOOKUP(A397,Adr!A:B,2,FALSE)</f>
        <v>#N/A</v>
      </c>
      <c r="C397" s="196"/>
      <c r="D397" s="290"/>
      <c r="E397" s="230"/>
      <c r="F397" s="166"/>
      <c r="G397" s="169"/>
      <c r="H397" s="169"/>
      <c r="I397" s="192" t="str">
        <f t="shared" si="37"/>
        <v/>
      </c>
      <c r="J397" s="167" t="str">
        <f t="shared" si="38"/>
        <v/>
      </c>
      <c r="K397" s="5"/>
      <c r="L397" s="167" t="str">
        <f t="shared" si="39"/>
        <v/>
      </c>
      <c r="M397" s="5" t="e">
        <f t="shared" si="35"/>
        <v>#N/A</v>
      </c>
      <c r="N397" s="3" t="str">
        <f t="shared" si="36"/>
        <v/>
      </c>
    </row>
    <row r="398" spans="1:14" x14ac:dyDescent="0.15">
      <c r="A398" s="202"/>
      <c r="B398" s="204" t="e">
        <f>VLOOKUP(A398,Adr!A:B,2,FALSE)</f>
        <v>#N/A</v>
      </c>
      <c r="C398" s="185"/>
      <c r="D398" s="288"/>
      <c r="E398" s="230"/>
      <c r="F398" s="166"/>
      <c r="G398" s="169"/>
      <c r="H398" s="169"/>
      <c r="I398" s="192" t="str">
        <f t="shared" si="37"/>
        <v/>
      </c>
      <c r="J398" s="167" t="str">
        <f t="shared" si="38"/>
        <v/>
      </c>
      <c r="K398" s="5"/>
      <c r="L398" s="167" t="str">
        <f t="shared" si="39"/>
        <v/>
      </c>
      <c r="M398" s="5" t="e">
        <f t="shared" si="35"/>
        <v>#N/A</v>
      </c>
      <c r="N398" s="3" t="str">
        <f t="shared" si="36"/>
        <v/>
      </c>
    </row>
    <row r="399" spans="1:14" x14ac:dyDescent="0.15">
      <c r="A399" s="202"/>
      <c r="B399" s="204" t="e">
        <f>VLOOKUP(A399,Adr!A:B,2,FALSE)</f>
        <v>#N/A</v>
      </c>
      <c r="C399" s="185"/>
      <c r="D399" s="288"/>
      <c r="E399" s="173"/>
      <c r="F399" s="166"/>
      <c r="G399" s="169"/>
      <c r="H399" s="169"/>
      <c r="I399" s="192" t="str">
        <f t="shared" si="37"/>
        <v/>
      </c>
      <c r="J399" s="167" t="str">
        <f t="shared" si="38"/>
        <v/>
      </c>
      <c r="K399" s="5"/>
      <c r="L399" s="167" t="str">
        <f t="shared" si="39"/>
        <v/>
      </c>
      <c r="M399" s="5" t="e">
        <f t="shared" ref="M399:M462" si="40">B399&amp;F399&amp;H399&amp;C399</f>
        <v>#N/A</v>
      </c>
      <c r="N399" s="3" t="str">
        <f t="shared" ref="N399:N452" si="41">+I399&amp;H399</f>
        <v/>
      </c>
    </row>
    <row r="400" spans="1:14" x14ac:dyDescent="0.15">
      <c r="A400" s="202"/>
      <c r="B400" s="204" t="e">
        <f>VLOOKUP(A400,Adr!A:B,2,FALSE)</f>
        <v>#N/A</v>
      </c>
      <c r="C400" s="196"/>
      <c r="D400" s="288"/>
      <c r="E400" s="230"/>
      <c r="F400" s="166"/>
      <c r="G400" s="169"/>
      <c r="H400" s="169"/>
      <c r="I400" s="192" t="str">
        <f t="shared" si="37"/>
        <v/>
      </c>
      <c r="J400" s="167" t="str">
        <f t="shared" si="38"/>
        <v/>
      </c>
      <c r="K400" s="5"/>
      <c r="L400" s="167" t="str">
        <f t="shared" si="39"/>
        <v/>
      </c>
      <c r="M400" s="5" t="e">
        <f t="shared" si="40"/>
        <v>#N/A</v>
      </c>
      <c r="N400" s="3" t="str">
        <f t="shared" si="41"/>
        <v/>
      </c>
    </row>
    <row r="401" spans="1:14" x14ac:dyDescent="0.15">
      <c r="A401" s="166"/>
      <c r="B401" s="204" t="e">
        <f>VLOOKUP(A401,Adr!A:B,2,FALSE)</f>
        <v>#N/A</v>
      </c>
      <c r="C401" s="196"/>
      <c r="D401" s="290"/>
      <c r="E401" s="173"/>
      <c r="F401" s="166"/>
      <c r="G401" s="169"/>
      <c r="H401" s="169"/>
      <c r="I401" s="192" t="str">
        <f t="shared" si="37"/>
        <v/>
      </c>
      <c r="J401" s="167" t="str">
        <f t="shared" si="38"/>
        <v/>
      </c>
      <c r="K401" s="5"/>
      <c r="L401" s="167" t="str">
        <f t="shared" si="39"/>
        <v/>
      </c>
      <c r="M401" s="5" t="e">
        <f t="shared" si="40"/>
        <v>#N/A</v>
      </c>
      <c r="N401" s="3" t="str">
        <f t="shared" si="41"/>
        <v/>
      </c>
    </row>
    <row r="402" spans="1:14" x14ac:dyDescent="0.15">
      <c r="A402" s="202"/>
      <c r="B402" s="204" t="e">
        <f>VLOOKUP(A402,Adr!A:B,2,FALSE)</f>
        <v>#N/A</v>
      </c>
      <c r="C402" s="169"/>
      <c r="D402" s="289"/>
      <c r="E402" s="230"/>
      <c r="F402" s="166"/>
      <c r="G402" s="169"/>
      <c r="H402" s="169"/>
      <c r="I402" s="192" t="str">
        <f t="shared" si="37"/>
        <v/>
      </c>
      <c r="J402" s="167" t="str">
        <f t="shared" si="38"/>
        <v/>
      </c>
      <c r="K402" s="5"/>
      <c r="L402" s="167" t="str">
        <f t="shared" si="39"/>
        <v/>
      </c>
      <c r="M402" s="5" t="e">
        <f t="shared" si="40"/>
        <v>#N/A</v>
      </c>
      <c r="N402" s="3" t="str">
        <f t="shared" si="41"/>
        <v/>
      </c>
    </row>
    <row r="403" spans="1:14" x14ac:dyDescent="0.15">
      <c r="A403" s="166"/>
      <c r="B403" s="204" t="e">
        <f>VLOOKUP(A403,Adr!A:B,2,FALSE)</f>
        <v>#N/A</v>
      </c>
      <c r="C403" s="196"/>
      <c r="D403" s="290"/>
      <c r="E403" s="173"/>
      <c r="F403" s="166"/>
      <c r="G403" s="169"/>
      <c r="H403" s="169"/>
      <c r="I403" s="192" t="str">
        <f t="shared" si="37"/>
        <v/>
      </c>
      <c r="J403" s="167" t="str">
        <f t="shared" si="38"/>
        <v/>
      </c>
      <c r="K403" s="5"/>
      <c r="L403" s="167" t="str">
        <f t="shared" si="39"/>
        <v/>
      </c>
      <c r="M403" s="5" t="e">
        <f t="shared" si="40"/>
        <v>#N/A</v>
      </c>
      <c r="N403" s="3" t="str">
        <f t="shared" si="41"/>
        <v/>
      </c>
    </row>
    <row r="404" spans="1:14" x14ac:dyDescent="0.15">
      <c r="A404" s="166"/>
      <c r="B404" s="204" t="e">
        <f>VLOOKUP(A404,Adr!A:B,2,FALSE)</f>
        <v>#N/A</v>
      </c>
      <c r="C404" s="196"/>
      <c r="D404" s="290"/>
      <c r="E404" s="230"/>
      <c r="F404" s="166"/>
      <c r="G404" s="169"/>
      <c r="H404" s="169"/>
      <c r="I404" s="192" t="str">
        <f t="shared" si="37"/>
        <v/>
      </c>
      <c r="J404" s="167" t="str">
        <f t="shared" si="38"/>
        <v/>
      </c>
      <c r="K404" s="5"/>
      <c r="L404" s="167" t="str">
        <f t="shared" si="39"/>
        <v/>
      </c>
      <c r="M404" s="5" t="e">
        <f t="shared" si="40"/>
        <v>#N/A</v>
      </c>
      <c r="N404" s="3" t="str">
        <f t="shared" si="41"/>
        <v/>
      </c>
    </row>
    <row r="405" spans="1:14" x14ac:dyDescent="0.15">
      <c r="A405" s="166"/>
      <c r="B405" s="204" t="e">
        <f>VLOOKUP(A405,Adr!A:B,2,FALSE)</f>
        <v>#N/A</v>
      </c>
      <c r="C405" s="196"/>
      <c r="D405" s="290"/>
      <c r="E405" s="230"/>
      <c r="F405" s="166"/>
      <c r="G405" s="169"/>
      <c r="H405" s="169"/>
      <c r="I405" s="192" t="str">
        <f t="shared" si="37"/>
        <v/>
      </c>
      <c r="J405" s="167" t="str">
        <f t="shared" si="38"/>
        <v/>
      </c>
      <c r="K405" s="5"/>
      <c r="L405" s="167" t="str">
        <f t="shared" si="39"/>
        <v/>
      </c>
      <c r="M405" s="5" t="e">
        <f t="shared" si="40"/>
        <v>#N/A</v>
      </c>
      <c r="N405" s="3" t="str">
        <f t="shared" si="41"/>
        <v/>
      </c>
    </row>
    <row r="406" spans="1:14" x14ac:dyDescent="0.15">
      <c r="A406" s="198"/>
      <c r="B406" s="204" t="e">
        <f>VLOOKUP(A406,Adr!A:B,2,FALSE)</f>
        <v>#N/A</v>
      </c>
      <c r="C406" s="169"/>
      <c r="D406" s="289"/>
      <c r="E406" s="173"/>
      <c r="F406" s="166"/>
      <c r="G406" s="169"/>
      <c r="H406" s="169"/>
      <c r="I406" s="192" t="str">
        <f t="shared" si="37"/>
        <v/>
      </c>
      <c r="J406" s="167" t="str">
        <f t="shared" si="38"/>
        <v/>
      </c>
      <c r="K406" s="5"/>
      <c r="L406" s="167" t="str">
        <f t="shared" si="39"/>
        <v/>
      </c>
      <c r="M406" s="5" t="e">
        <f t="shared" si="40"/>
        <v>#N/A</v>
      </c>
      <c r="N406" s="3" t="str">
        <f t="shared" si="41"/>
        <v/>
      </c>
    </row>
    <row r="407" spans="1:14" x14ac:dyDescent="0.15">
      <c r="A407" s="202"/>
      <c r="B407" s="204" t="e">
        <f>VLOOKUP(A407,Adr!A:B,2,FALSE)</f>
        <v>#N/A</v>
      </c>
      <c r="C407" s="185"/>
      <c r="D407" s="288"/>
      <c r="E407" s="173"/>
      <c r="F407" s="166"/>
      <c r="G407" s="169"/>
      <c r="H407" s="169"/>
      <c r="I407" s="192" t="str">
        <f t="shared" si="37"/>
        <v/>
      </c>
      <c r="J407" s="167" t="str">
        <f t="shared" si="38"/>
        <v/>
      </c>
      <c r="K407" s="5"/>
      <c r="L407" s="167" t="str">
        <f t="shared" si="39"/>
        <v/>
      </c>
      <c r="M407" s="5" t="e">
        <f t="shared" si="40"/>
        <v>#N/A</v>
      </c>
      <c r="N407" s="3" t="str">
        <f t="shared" si="41"/>
        <v/>
      </c>
    </row>
    <row r="408" spans="1:14" x14ac:dyDescent="0.15">
      <c r="A408" s="202"/>
      <c r="B408" s="204" t="e">
        <f>VLOOKUP(A408,Adr!A:B,2,FALSE)</f>
        <v>#N/A</v>
      </c>
      <c r="C408" s="197"/>
      <c r="D408" s="291"/>
      <c r="E408" s="173"/>
      <c r="F408" s="166"/>
      <c r="G408" s="169"/>
      <c r="H408" s="169"/>
      <c r="I408" s="192" t="str">
        <f t="shared" si="37"/>
        <v/>
      </c>
      <c r="J408" s="167" t="str">
        <f t="shared" si="38"/>
        <v/>
      </c>
      <c r="K408" s="5"/>
      <c r="L408" s="167" t="str">
        <f t="shared" si="39"/>
        <v/>
      </c>
      <c r="M408" s="5" t="e">
        <f t="shared" si="40"/>
        <v>#N/A</v>
      </c>
      <c r="N408" s="3" t="str">
        <f t="shared" si="41"/>
        <v/>
      </c>
    </row>
    <row r="409" spans="1:14" x14ac:dyDescent="0.15">
      <c r="A409" s="166"/>
      <c r="B409" s="204" t="e">
        <f>VLOOKUP(A409,Adr!A:B,2,FALSE)</f>
        <v>#N/A</v>
      </c>
      <c r="C409" s="169"/>
      <c r="D409" s="289"/>
      <c r="E409" s="230"/>
      <c r="F409" s="166"/>
      <c r="G409" s="169"/>
      <c r="H409" s="169"/>
      <c r="I409" s="192" t="str">
        <f t="shared" si="37"/>
        <v/>
      </c>
      <c r="J409" s="167" t="str">
        <f t="shared" si="38"/>
        <v/>
      </c>
      <c r="K409" s="5"/>
      <c r="L409" s="167" t="str">
        <f t="shared" si="39"/>
        <v/>
      </c>
      <c r="M409" s="5" t="e">
        <f t="shared" si="40"/>
        <v>#N/A</v>
      </c>
      <c r="N409" s="3" t="str">
        <f t="shared" si="41"/>
        <v/>
      </c>
    </row>
    <row r="410" spans="1:14" x14ac:dyDescent="0.15">
      <c r="A410" s="166"/>
      <c r="B410" s="204" t="e">
        <f>VLOOKUP(A410,Adr!A:B,2,FALSE)</f>
        <v>#N/A</v>
      </c>
      <c r="C410" s="196"/>
      <c r="D410" s="290"/>
      <c r="E410" s="173"/>
      <c r="F410" s="166"/>
      <c r="G410" s="169"/>
      <c r="H410" s="169"/>
      <c r="I410" s="192" t="str">
        <f t="shared" si="37"/>
        <v/>
      </c>
      <c r="J410" s="167" t="str">
        <f t="shared" si="38"/>
        <v/>
      </c>
      <c r="K410" s="5"/>
      <c r="L410" s="167" t="str">
        <f t="shared" si="39"/>
        <v/>
      </c>
      <c r="M410" s="5" t="e">
        <f t="shared" si="40"/>
        <v>#N/A</v>
      </c>
      <c r="N410" s="3" t="str">
        <f t="shared" si="41"/>
        <v/>
      </c>
    </row>
    <row r="411" spans="1:14" x14ac:dyDescent="0.15">
      <c r="A411" s="202"/>
      <c r="B411" s="204" t="e">
        <f>VLOOKUP(A411,Adr!A:B,2,FALSE)</f>
        <v>#N/A</v>
      </c>
      <c r="C411" s="169"/>
      <c r="D411" s="289"/>
      <c r="E411" s="230"/>
      <c r="F411" s="166"/>
      <c r="G411" s="169"/>
      <c r="H411" s="169"/>
      <c r="I411" s="192" t="str">
        <f t="shared" si="37"/>
        <v/>
      </c>
      <c r="J411" s="167" t="str">
        <f t="shared" si="38"/>
        <v/>
      </c>
      <c r="K411" s="5"/>
      <c r="L411" s="167" t="str">
        <f t="shared" si="39"/>
        <v/>
      </c>
      <c r="M411" s="5" t="e">
        <f t="shared" si="40"/>
        <v>#N/A</v>
      </c>
      <c r="N411" s="3" t="str">
        <f t="shared" si="41"/>
        <v/>
      </c>
    </row>
    <row r="412" spans="1:14" x14ac:dyDescent="0.15">
      <c r="A412" s="166"/>
      <c r="B412" s="204" t="e">
        <f>VLOOKUP(A412,Adr!A:B,2,FALSE)</f>
        <v>#N/A</v>
      </c>
      <c r="C412" s="197"/>
      <c r="D412" s="291"/>
      <c r="E412" s="230"/>
      <c r="F412" s="166"/>
      <c r="G412" s="169"/>
      <c r="H412" s="169"/>
      <c r="I412" s="192" t="str">
        <f t="shared" si="37"/>
        <v/>
      </c>
      <c r="J412" s="167" t="str">
        <f t="shared" si="38"/>
        <v/>
      </c>
      <c r="K412" s="5"/>
      <c r="L412" s="167" t="str">
        <f t="shared" si="39"/>
        <v/>
      </c>
      <c r="M412" s="5" t="e">
        <f t="shared" si="40"/>
        <v>#N/A</v>
      </c>
      <c r="N412" s="3" t="str">
        <f t="shared" si="41"/>
        <v/>
      </c>
    </row>
    <row r="413" spans="1:14" x14ac:dyDescent="0.15">
      <c r="A413" s="202"/>
      <c r="B413" s="204" t="e">
        <f>VLOOKUP(A413,Adr!A:B,2,FALSE)</f>
        <v>#N/A</v>
      </c>
      <c r="C413" s="185"/>
      <c r="D413" s="288"/>
      <c r="E413" s="230"/>
      <c r="F413" s="166"/>
      <c r="G413" s="169"/>
      <c r="H413" s="169"/>
      <c r="I413" s="192" t="str">
        <f t="shared" si="37"/>
        <v/>
      </c>
      <c r="J413" s="167" t="str">
        <f t="shared" si="38"/>
        <v/>
      </c>
      <c r="K413" s="5"/>
      <c r="L413" s="167" t="str">
        <f t="shared" si="39"/>
        <v/>
      </c>
      <c r="M413" s="5" t="e">
        <f t="shared" si="40"/>
        <v>#N/A</v>
      </c>
      <c r="N413" s="3" t="str">
        <f t="shared" si="41"/>
        <v/>
      </c>
    </row>
    <row r="414" spans="1:14" x14ac:dyDescent="0.15">
      <c r="A414" s="166"/>
      <c r="B414" s="204" t="e">
        <f>VLOOKUP(A414,Adr!A:B,2,FALSE)</f>
        <v>#N/A</v>
      </c>
      <c r="C414" s="185"/>
      <c r="D414" s="288"/>
      <c r="E414" s="173"/>
      <c r="F414" s="166"/>
      <c r="G414" s="169"/>
      <c r="H414" s="169"/>
      <c r="I414" s="192" t="str">
        <f t="shared" si="37"/>
        <v/>
      </c>
      <c r="J414" s="167" t="str">
        <f t="shared" si="38"/>
        <v/>
      </c>
      <c r="K414" s="5"/>
      <c r="L414" s="167" t="str">
        <f t="shared" si="39"/>
        <v/>
      </c>
      <c r="M414" s="5" t="e">
        <f t="shared" si="40"/>
        <v>#N/A</v>
      </c>
      <c r="N414" s="3" t="str">
        <f t="shared" si="41"/>
        <v/>
      </c>
    </row>
    <row r="415" spans="1:14" x14ac:dyDescent="0.15">
      <c r="A415" s="166"/>
      <c r="B415" s="204" t="e">
        <f>VLOOKUP(A415,Adr!A:B,2,FALSE)</f>
        <v>#N/A</v>
      </c>
      <c r="C415" s="185"/>
      <c r="D415" s="288"/>
      <c r="E415" s="230"/>
      <c r="F415" s="166"/>
      <c r="G415" s="169"/>
      <c r="H415" s="169"/>
      <c r="I415" s="192" t="str">
        <f t="shared" si="37"/>
        <v/>
      </c>
      <c r="J415" s="167" t="str">
        <f t="shared" si="38"/>
        <v/>
      </c>
      <c r="K415" s="5"/>
      <c r="L415" s="167" t="str">
        <f t="shared" si="39"/>
        <v/>
      </c>
      <c r="M415" s="5" t="e">
        <f t="shared" si="40"/>
        <v>#N/A</v>
      </c>
      <c r="N415" s="3" t="str">
        <f t="shared" si="41"/>
        <v/>
      </c>
    </row>
    <row r="416" spans="1:14" x14ac:dyDescent="0.15">
      <c r="A416" s="166"/>
      <c r="B416" s="204" t="e">
        <f>VLOOKUP(A416,Adr!A:B,2,FALSE)</f>
        <v>#N/A</v>
      </c>
      <c r="C416" s="197"/>
      <c r="D416" s="291"/>
      <c r="E416" s="173"/>
      <c r="F416" s="166"/>
      <c r="G416" s="169"/>
      <c r="H416" s="169"/>
      <c r="I416" s="192" t="str">
        <f t="shared" ref="I416:I479" si="42">A416&amp;F416</f>
        <v/>
      </c>
      <c r="J416" s="167" t="str">
        <f t="shared" ref="J416:J479" si="43">A416&amp;G416</f>
        <v/>
      </c>
      <c r="K416" s="5"/>
      <c r="L416" s="167" t="str">
        <f t="shared" ref="L416:L479" si="44">A416&amp;G416&amp;H416</f>
        <v/>
      </c>
      <c r="M416" s="5" t="e">
        <f t="shared" si="40"/>
        <v>#N/A</v>
      </c>
      <c r="N416" s="3" t="str">
        <f t="shared" si="41"/>
        <v/>
      </c>
    </row>
    <row r="417" spans="1:14" x14ac:dyDescent="0.15">
      <c r="A417" s="166"/>
      <c r="B417" s="204" t="e">
        <f>VLOOKUP(A417,Adr!A:B,2,FALSE)</f>
        <v>#N/A</v>
      </c>
      <c r="C417" s="185"/>
      <c r="D417" s="288"/>
      <c r="E417" s="173"/>
      <c r="F417" s="166"/>
      <c r="G417" s="169"/>
      <c r="H417" s="169"/>
      <c r="I417" s="192" t="str">
        <f t="shared" si="42"/>
        <v/>
      </c>
      <c r="J417" s="167" t="str">
        <f t="shared" si="43"/>
        <v/>
      </c>
      <c r="K417" s="5"/>
      <c r="L417" s="167" t="str">
        <f t="shared" si="44"/>
        <v/>
      </c>
      <c r="M417" s="5" t="e">
        <f t="shared" si="40"/>
        <v>#N/A</v>
      </c>
      <c r="N417" s="3" t="str">
        <f t="shared" si="41"/>
        <v/>
      </c>
    </row>
    <row r="418" spans="1:14" x14ac:dyDescent="0.15">
      <c r="A418" s="198"/>
      <c r="B418" s="204" t="e">
        <f>VLOOKUP(A418,Adr!A:B,2,FALSE)</f>
        <v>#N/A</v>
      </c>
      <c r="C418" s="169"/>
      <c r="D418" s="289"/>
      <c r="E418" s="173"/>
      <c r="F418" s="166"/>
      <c r="G418" s="169"/>
      <c r="H418" s="169"/>
      <c r="I418" s="192" t="str">
        <f t="shared" si="42"/>
        <v/>
      </c>
      <c r="J418" s="167" t="str">
        <f t="shared" si="43"/>
        <v/>
      </c>
      <c r="K418" s="5"/>
      <c r="L418" s="167" t="str">
        <f t="shared" si="44"/>
        <v/>
      </c>
      <c r="M418" s="5" t="e">
        <f t="shared" si="40"/>
        <v>#N/A</v>
      </c>
      <c r="N418" s="3" t="str">
        <f t="shared" si="41"/>
        <v/>
      </c>
    </row>
    <row r="419" spans="1:14" x14ac:dyDescent="0.15">
      <c r="A419" s="202"/>
      <c r="B419" s="204" t="e">
        <f>VLOOKUP(A419,Adr!A:B,2,FALSE)</f>
        <v>#N/A</v>
      </c>
      <c r="C419" s="185"/>
      <c r="D419" s="290"/>
      <c r="E419" s="173"/>
      <c r="F419" s="166"/>
      <c r="G419" s="169"/>
      <c r="H419" s="169"/>
      <c r="I419" s="192" t="str">
        <f t="shared" si="42"/>
        <v/>
      </c>
      <c r="J419" s="167" t="str">
        <f t="shared" si="43"/>
        <v/>
      </c>
      <c r="K419" s="5"/>
      <c r="L419" s="167" t="str">
        <f t="shared" si="44"/>
        <v/>
      </c>
      <c r="M419" s="5" t="e">
        <f t="shared" si="40"/>
        <v>#N/A</v>
      </c>
      <c r="N419" s="3" t="str">
        <f t="shared" si="41"/>
        <v/>
      </c>
    </row>
    <row r="420" spans="1:14" x14ac:dyDescent="0.15">
      <c r="A420" s="182"/>
      <c r="B420" s="204" t="e">
        <f>VLOOKUP(A420,Adr!A:B,2,FALSE)</f>
        <v>#N/A</v>
      </c>
      <c r="C420" s="185"/>
      <c r="D420" s="288"/>
      <c r="E420" s="230"/>
      <c r="F420" s="166"/>
      <c r="G420" s="169"/>
      <c r="H420" s="169"/>
      <c r="I420" s="192" t="str">
        <f t="shared" si="42"/>
        <v/>
      </c>
      <c r="J420" s="167" t="str">
        <f t="shared" si="43"/>
        <v/>
      </c>
      <c r="K420" s="5"/>
      <c r="L420" s="167" t="str">
        <f t="shared" si="44"/>
        <v/>
      </c>
      <c r="M420" s="5" t="e">
        <f t="shared" si="40"/>
        <v>#N/A</v>
      </c>
      <c r="N420" s="3" t="str">
        <f t="shared" si="41"/>
        <v/>
      </c>
    </row>
    <row r="421" spans="1:14" x14ac:dyDescent="0.15">
      <c r="A421" s="182"/>
      <c r="B421" s="204" t="e">
        <f>VLOOKUP(A421,Adr!A:B,2,FALSE)</f>
        <v>#N/A</v>
      </c>
      <c r="C421" s="185"/>
      <c r="D421" s="288"/>
      <c r="E421" s="230"/>
      <c r="F421" s="166"/>
      <c r="G421" s="169"/>
      <c r="H421" s="169"/>
      <c r="I421" s="192" t="str">
        <f t="shared" si="42"/>
        <v/>
      </c>
      <c r="J421" s="167" t="str">
        <f t="shared" si="43"/>
        <v/>
      </c>
      <c r="K421" s="5"/>
      <c r="L421" s="167" t="str">
        <f t="shared" si="44"/>
        <v/>
      </c>
      <c r="M421" s="5" t="e">
        <f t="shared" si="40"/>
        <v>#N/A</v>
      </c>
      <c r="N421" s="3" t="str">
        <f t="shared" si="41"/>
        <v/>
      </c>
    </row>
    <row r="422" spans="1:14" x14ac:dyDescent="0.15">
      <c r="A422" s="202"/>
      <c r="B422" s="204" t="e">
        <f>VLOOKUP(A422,Adr!A:B,2,FALSE)</f>
        <v>#N/A</v>
      </c>
      <c r="C422" s="185"/>
      <c r="D422" s="288"/>
      <c r="E422" s="230"/>
      <c r="F422" s="166"/>
      <c r="G422" s="169"/>
      <c r="H422" s="169"/>
      <c r="I422" s="192" t="str">
        <f t="shared" si="42"/>
        <v/>
      </c>
      <c r="J422" s="167" t="str">
        <f t="shared" si="43"/>
        <v/>
      </c>
      <c r="K422" s="5"/>
      <c r="L422" s="167" t="str">
        <f t="shared" si="44"/>
        <v/>
      </c>
      <c r="M422" s="5" t="e">
        <f t="shared" si="40"/>
        <v>#N/A</v>
      </c>
      <c r="N422" s="3" t="str">
        <f t="shared" si="41"/>
        <v/>
      </c>
    </row>
    <row r="423" spans="1:14" x14ac:dyDescent="0.15">
      <c r="A423" s="202"/>
      <c r="B423" s="204" t="e">
        <f>VLOOKUP(A423,Adr!A:B,2,FALSE)</f>
        <v>#N/A</v>
      </c>
      <c r="C423" s="169"/>
      <c r="D423" s="289"/>
      <c r="E423" s="173"/>
      <c r="F423" s="166"/>
      <c r="G423" s="169"/>
      <c r="H423" s="169"/>
      <c r="I423" s="192" t="str">
        <f t="shared" si="42"/>
        <v/>
      </c>
      <c r="J423" s="167" t="str">
        <f t="shared" si="43"/>
        <v/>
      </c>
      <c r="K423" s="5"/>
      <c r="L423" s="167" t="str">
        <f t="shared" si="44"/>
        <v/>
      </c>
      <c r="M423" s="5" t="e">
        <f t="shared" si="40"/>
        <v>#N/A</v>
      </c>
      <c r="N423" s="3" t="str">
        <f t="shared" si="41"/>
        <v/>
      </c>
    </row>
    <row r="424" spans="1:14" x14ac:dyDescent="0.15">
      <c r="A424" s="202"/>
      <c r="B424" s="204" t="e">
        <f>VLOOKUP(A424,Adr!A:B,2,FALSE)</f>
        <v>#N/A</v>
      </c>
      <c r="C424" s="197"/>
      <c r="D424" s="291"/>
      <c r="E424" s="173"/>
      <c r="F424" s="166"/>
      <c r="G424" s="169"/>
      <c r="H424" s="169"/>
      <c r="I424" s="192" t="str">
        <f t="shared" si="42"/>
        <v/>
      </c>
      <c r="J424" s="167" t="str">
        <f t="shared" si="43"/>
        <v/>
      </c>
      <c r="K424" s="5"/>
      <c r="L424" s="167" t="str">
        <f t="shared" si="44"/>
        <v/>
      </c>
      <c r="M424" s="5" t="e">
        <f t="shared" si="40"/>
        <v>#N/A</v>
      </c>
      <c r="N424" s="3" t="str">
        <f t="shared" si="41"/>
        <v/>
      </c>
    </row>
    <row r="425" spans="1:14" x14ac:dyDescent="0.15">
      <c r="A425" s="166"/>
      <c r="B425" s="204" t="e">
        <f>VLOOKUP(A425,Adr!A:B,2,FALSE)</f>
        <v>#N/A</v>
      </c>
      <c r="C425" s="196"/>
      <c r="D425" s="290"/>
      <c r="E425" s="230"/>
      <c r="F425" s="166"/>
      <c r="G425" s="169"/>
      <c r="H425" s="169"/>
      <c r="I425" s="192" t="str">
        <f t="shared" si="42"/>
        <v/>
      </c>
      <c r="J425" s="167" t="str">
        <f t="shared" si="43"/>
        <v/>
      </c>
      <c r="K425" s="5"/>
      <c r="L425" s="167" t="str">
        <f t="shared" si="44"/>
        <v/>
      </c>
      <c r="M425" s="5" t="e">
        <f t="shared" si="40"/>
        <v>#N/A</v>
      </c>
      <c r="N425" s="3" t="str">
        <f t="shared" si="41"/>
        <v/>
      </c>
    </row>
    <row r="426" spans="1:14" x14ac:dyDescent="0.15">
      <c r="A426" s="202"/>
      <c r="B426" s="204" t="e">
        <f>VLOOKUP(A426,Adr!A:B,2,FALSE)</f>
        <v>#N/A</v>
      </c>
      <c r="C426" s="196"/>
      <c r="D426" s="290"/>
      <c r="E426" s="230"/>
      <c r="F426" s="166"/>
      <c r="G426" s="169"/>
      <c r="H426" s="169"/>
      <c r="I426" s="192" t="str">
        <f t="shared" si="42"/>
        <v/>
      </c>
      <c r="J426" s="167" t="str">
        <f t="shared" si="43"/>
        <v/>
      </c>
      <c r="K426" s="5"/>
      <c r="L426" s="167" t="str">
        <f t="shared" si="44"/>
        <v/>
      </c>
      <c r="M426" s="5" t="e">
        <f t="shared" si="40"/>
        <v>#N/A</v>
      </c>
      <c r="N426" s="3" t="str">
        <f t="shared" si="41"/>
        <v/>
      </c>
    </row>
    <row r="427" spans="1:14" x14ac:dyDescent="0.15">
      <c r="A427" s="198"/>
      <c r="B427" s="204" t="e">
        <f>VLOOKUP(A427,Adr!A:B,2,FALSE)</f>
        <v>#N/A</v>
      </c>
      <c r="C427" s="185"/>
      <c r="D427" s="288"/>
      <c r="E427" s="230"/>
      <c r="F427" s="166"/>
      <c r="G427" s="169"/>
      <c r="H427" s="169"/>
      <c r="I427" s="192" t="str">
        <f t="shared" si="42"/>
        <v/>
      </c>
      <c r="J427" s="167" t="str">
        <f t="shared" si="43"/>
        <v/>
      </c>
      <c r="K427" s="5"/>
      <c r="L427" s="167" t="str">
        <f t="shared" si="44"/>
        <v/>
      </c>
      <c r="M427" s="5" t="e">
        <f t="shared" si="40"/>
        <v>#N/A</v>
      </c>
      <c r="N427" s="3" t="str">
        <f t="shared" si="41"/>
        <v/>
      </c>
    </row>
    <row r="428" spans="1:14" x14ac:dyDescent="0.15">
      <c r="A428" s="166"/>
      <c r="B428" s="204" t="e">
        <f>VLOOKUP(A428,Adr!A:B,2,FALSE)</f>
        <v>#N/A</v>
      </c>
      <c r="C428" s="196"/>
      <c r="D428" s="290"/>
      <c r="E428" s="173"/>
      <c r="F428" s="166"/>
      <c r="G428" s="169"/>
      <c r="H428" s="169"/>
      <c r="I428" s="192" t="str">
        <f t="shared" si="42"/>
        <v/>
      </c>
      <c r="J428" s="167" t="str">
        <f t="shared" si="43"/>
        <v/>
      </c>
      <c r="K428" s="5"/>
      <c r="L428" s="167" t="str">
        <f t="shared" si="44"/>
        <v/>
      </c>
      <c r="M428" s="5" t="e">
        <f t="shared" si="40"/>
        <v>#N/A</v>
      </c>
      <c r="N428" s="3" t="str">
        <f t="shared" si="41"/>
        <v/>
      </c>
    </row>
    <row r="429" spans="1:14" x14ac:dyDescent="0.15">
      <c r="A429" s="198"/>
      <c r="B429" s="204" t="e">
        <f>VLOOKUP(A429,Adr!A:B,2,FALSE)</f>
        <v>#N/A</v>
      </c>
      <c r="C429" s="185"/>
      <c r="D429" s="288"/>
      <c r="E429" s="230"/>
      <c r="F429" s="166"/>
      <c r="G429" s="169"/>
      <c r="H429" s="169"/>
      <c r="I429" s="192" t="str">
        <f t="shared" si="42"/>
        <v/>
      </c>
      <c r="J429" s="167" t="str">
        <f t="shared" si="43"/>
        <v/>
      </c>
      <c r="K429" s="5"/>
      <c r="L429" s="167" t="str">
        <f t="shared" si="44"/>
        <v/>
      </c>
      <c r="M429" s="5" t="e">
        <f t="shared" si="40"/>
        <v>#N/A</v>
      </c>
      <c r="N429" s="3" t="str">
        <f t="shared" si="41"/>
        <v/>
      </c>
    </row>
    <row r="430" spans="1:14" x14ac:dyDescent="0.15">
      <c r="A430" s="166"/>
      <c r="B430" s="204" t="e">
        <f>VLOOKUP(A430,Adr!A:B,2,FALSE)</f>
        <v>#N/A</v>
      </c>
      <c r="C430" s="197"/>
      <c r="D430" s="291"/>
      <c r="E430" s="230"/>
      <c r="F430" s="166"/>
      <c r="G430" s="169"/>
      <c r="H430" s="169"/>
      <c r="I430" s="192" t="str">
        <f t="shared" si="42"/>
        <v/>
      </c>
      <c r="J430" s="167" t="str">
        <f t="shared" si="43"/>
        <v/>
      </c>
      <c r="K430" s="5"/>
      <c r="L430" s="167" t="str">
        <f t="shared" si="44"/>
        <v/>
      </c>
      <c r="M430" s="5" t="e">
        <f t="shared" si="40"/>
        <v>#N/A</v>
      </c>
      <c r="N430" s="3" t="str">
        <f t="shared" si="41"/>
        <v/>
      </c>
    </row>
    <row r="431" spans="1:14" x14ac:dyDescent="0.15">
      <c r="A431" s="198"/>
      <c r="B431" s="204" t="e">
        <f>VLOOKUP(A431,Adr!A:B,2,FALSE)</f>
        <v>#N/A</v>
      </c>
      <c r="C431" s="185"/>
      <c r="D431" s="288"/>
      <c r="E431" s="230"/>
      <c r="F431" s="166"/>
      <c r="G431" s="169"/>
      <c r="H431" s="169"/>
      <c r="I431" s="192" t="str">
        <f t="shared" si="42"/>
        <v/>
      </c>
      <c r="J431" s="167" t="str">
        <f t="shared" si="43"/>
        <v/>
      </c>
      <c r="K431" s="5"/>
      <c r="L431" s="167" t="str">
        <f t="shared" si="44"/>
        <v/>
      </c>
      <c r="M431" s="5" t="e">
        <f t="shared" si="40"/>
        <v>#N/A</v>
      </c>
      <c r="N431" s="3" t="str">
        <f t="shared" si="41"/>
        <v/>
      </c>
    </row>
    <row r="432" spans="1:14" x14ac:dyDescent="0.15">
      <c r="A432" s="166"/>
      <c r="B432" s="204" t="e">
        <f>VLOOKUP(A432,Adr!A:B,2,FALSE)</f>
        <v>#N/A</v>
      </c>
      <c r="C432" s="197"/>
      <c r="D432" s="291"/>
      <c r="E432" s="173"/>
      <c r="F432" s="166"/>
      <c r="G432" s="169"/>
      <c r="H432" s="169"/>
      <c r="I432" s="192" t="str">
        <f t="shared" si="42"/>
        <v/>
      </c>
      <c r="J432" s="167" t="str">
        <f t="shared" si="43"/>
        <v/>
      </c>
      <c r="K432" s="5"/>
      <c r="L432" s="167" t="str">
        <f t="shared" si="44"/>
        <v/>
      </c>
      <c r="M432" s="5" t="e">
        <f t="shared" si="40"/>
        <v>#N/A</v>
      </c>
      <c r="N432" s="3" t="str">
        <f t="shared" si="41"/>
        <v/>
      </c>
    </row>
    <row r="433" spans="1:14" x14ac:dyDescent="0.15">
      <c r="A433" s="198"/>
      <c r="B433" s="204" t="e">
        <f>VLOOKUP(A433,Adr!A:B,2,FALSE)</f>
        <v>#N/A</v>
      </c>
      <c r="C433" s="185"/>
      <c r="D433" s="288"/>
      <c r="E433" s="173"/>
      <c r="F433" s="166"/>
      <c r="G433" s="169"/>
      <c r="H433" s="169"/>
      <c r="I433" s="192" t="str">
        <f t="shared" si="42"/>
        <v/>
      </c>
      <c r="J433" s="167" t="str">
        <f t="shared" si="43"/>
        <v/>
      </c>
      <c r="K433" s="5"/>
      <c r="L433" s="167" t="str">
        <f t="shared" si="44"/>
        <v/>
      </c>
      <c r="M433" s="5" t="e">
        <f t="shared" si="40"/>
        <v>#N/A</v>
      </c>
      <c r="N433" s="3" t="str">
        <f t="shared" si="41"/>
        <v/>
      </c>
    </row>
    <row r="434" spans="1:14" x14ac:dyDescent="0.15">
      <c r="A434" s="166"/>
      <c r="B434" s="204" t="e">
        <f>VLOOKUP(A434,Adr!A:B,2,FALSE)</f>
        <v>#N/A</v>
      </c>
      <c r="C434" s="197"/>
      <c r="D434" s="291"/>
      <c r="E434" s="173"/>
      <c r="F434" s="166"/>
      <c r="G434" s="169"/>
      <c r="H434" s="169"/>
      <c r="I434" s="192" t="str">
        <f t="shared" si="42"/>
        <v/>
      </c>
      <c r="J434" s="167" t="str">
        <f t="shared" si="43"/>
        <v/>
      </c>
      <c r="K434" s="5"/>
      <c r="L434" s="167" t="str">
        <f t="shared" si="44"/>
        <v/>
      </c>
      <c r="M434" s="5" t="e">
        <f t="shared" si="40"/>
        <v>#N/A</v>
      </c>
      <c r="N434" s="3" t="str">
        <f t="shared" si="41"/>
        <v/>
      </c>
    </row>
    <row r="435" spans="1:14" x14ac:dyDescent="0.15">
      <c r="A435" s="166"/>
      <c r="B435" s="204" t="e">
        <f>VLOOKUP(A435,Adr!A:B,2,FALSE)</f>
        <v>#N/A</v>
      </c>
      <c r="C435" s="197"/>
      <c r="D435" s="291"/>
      <c r="E435" s="230"/>
      <c r="F435" s="166"/>
      <c r="G435" s="169"/>
      <c r="H435" s="169"/>
      <c r="I435" s="192" t="str">
        <f t="shared" si="42"/>
        <v/>
      </c>
      <c r="J435" s="167" t="str">
        <f t="shared" si="43"/>
        <v/>
      </c>
      <c r="K435" s="5"/>
      <c r="L435" s="167" t="str">
        <f t="shared" si="44"/>
        <v/>
      </c>
      <c r="M435" s="5" t="e">
        <f t="shared" si="40"/>
        <v>#N/A</v>
      </c>
      <c r="N435" s="3" t="str">
        <f t="shared" si="41"/>
        <v/>
      </c>
    </row>
    <row r="436" spans="1:14" x14ac:dyDescent="0.15">
      <c r="A436" s="198"/>
      <c r="B436" s="204" t="e">
        <f>VLOOKUP(A436,Adr!A:B,2,FALSE)</f>
        <v>#N/A</v>
      </c>
      <c r="C436" s="185"/>
      <c r="D436" s="288"/>
      <c r="E436" s="230"/>
      <c r="F436" s="166"/>
      <c r="G436" s="169"/>
      <c r="H436" s="169"/>
      <c r="I436" s="192" t="str">
        <f t="shared" si="42"/>
        <v/>
      </c>
      <c r="J436" s="167" t="str">
        <f t="shared" si="43"/>
        <v/>
      </c>
      <c r="K436" s="5"/>
      <c r="L436" s="167" t="str">
        <f t="shared" si="44"/>
        <v/>
      </c>
      <c r="M436" s="5" t="e">
        <f t="shared" si="40"/>
        <v>#N/A</v>
      </c>
      <c r="N436" s="3" t="str">
        <f t="shared" si="41"/>
        <v/>
      </c>
    </row>
    <row r="437" spans="1:14" x14ac:dyDescent="0.15">
      <c r="A437" s="198"/>
      <c r="B437" s="204" t="e">
        <f>VLOOKUP(A437,Adr!A:B,2,FALSE)</f>
        <v>#N/A</v>
      </c>
      <c r="C437" s="185"/>
      <c r="D437" s="288"/>
      <c r="E437" s="173"/>
      <c r="F437" s="166"/>
      <c r="G437" s="169"/>
      <c r="H437" s="169"/>
      <c r="I437" s="192" t="str">
        <f t="shared" si="42"/>
        <v/>
      </c>
      <c r="J437" s="167" t="str">
        <f t="shared" si="43"/>
        <v/>
      </c>
      <c r="K437" s="5"/>
      <c r="L437" s="167" t="str">
        <f t="shared" si="44"/>
        <v/>
      </c>
      <c r="M437" s="5" t="e">
        <f t="shared" si="40"/>
        <v>#N/A</v>
      </c>
      <c r="N437" s="3" t="str">
        <f t="shared" si="41"/>
        <v/>
      </c>
    </row>
    <row r="438" spans="1:14" x14ac:dyDescent="0.15">
      <c r="A438" s="166"/>
      <c r="B438" s="204" t="e">
        <f>VLOOKUP(A438,Adr!A:B,2,FALSE)</f>
        <v>#N/A</v>
      </c>
      <c r="C438" s="196"/>
      <c r="D438" s="290"/>
      <c r="E438" s="173"/>
      <c r="F438" s="166"/>
      <c r="G438" s="169"/>
      <c r="H438" s="169"/>
      <c r="I438" s="192" t="str">
        <f t="shared" si="42"/>
        <v/>
      </c>
      <c r="J438" s="167" t="str">
        <f t="shared" si="43"/>
        <v/>
      </c>
      <c r="K438" s="5"/>
      <c r="L438" s="167" t="str">
        <f t="shared" si="44"/>
        <v/>
      </c>
      <c r="M438" s="5" t="e">
        <f t="shared" si="40"/>
        <v>#N/A</v>
      </c>
      <c r="N438" s="3" t="str">
        <f t="shared" si="41"/>
        <v/>
      </c>
    </row>
    <row r="439" spans="1:14" x14ac:dyDescent="0.15">
      <c r="A439" s="198"/>
      <c r="B439" s="204" t="e">
        <f>VLOOKUP(A439,Adr!A:B,2,FALSE)</f>
        <v>#N/A</v>
      </c>
      <c r="C439" s="185"/>
      <c r="D439" s="288"/>
      <c r="E439" s="230"/>
      <c r="F439" s="166"/>
      <c r="G439" s="169"/>
      <c r="H439" s="169"/>
      <c r="I439" s="192" t="str">
        <f t="shared" si="42"/>
        <v/>
      </c>
      <c r="J439" s="167" t="str">
        <f t="shared" si="43"/>
        <v/>
      </c>
      <c r="K439" s="5"/>
      <c r="L439" s="167" t="str">
        <f t="shared" si="44"/>
        <v/>
      </c>
      <c r="M439" s="5" t="e">
        <f t="shared" si="40"/>
        <v>#N/A</v>
      </c>
      <c r="N439" s="3" t="str">
        <f t="shared" si="41"/>
        <v/>
      </c>
    </row>
    <row r="440" spans="1:14" x14ac:dyDescent="0.15">
      <c r="A440" s="166"/>
      <c r="B440" s="204" t="e">
        <f>VLOOKUP(A440,Adr!A:B,2,FALSE)</f>
        <v>#N/A</v>
      </c>
      <c r="C440" s="196"/>
      <c r="D440" s="290"/>
      <c r="E440" s="230"/>
      <c r="F440" s="166"/>
      <c r="G440" s="169"/>
      <c r="H440" s="169"/>
      <c r="I440" s="192" t="str">
        <f t="shared" si="42"/>
        <v/>
      </c>
      <c r="J440" s="167" t="str">
        <f t="shared" si="43"/>
        <v/>
      </c>
      <c r="K440" s="5"/>
      <c r="L440" s="167" t="str">
        <f t="shared" si="44"/>
        <v/>
      </c>
      <c r="M440" s="5" t="e">
        <f t="shared" si="40"/>
        <v>#N/A</v>
      </c>
      <c r="N440" s="3" t="str">
        <f t="shared" si="41"/>
        <v/>
      </c>
    </row>
    <row r="441" spans="1:14" x14ac:dyDescent="0.15">
      <c r="A441" s="182"/>
      <c r="B441" s="204" t="e">
        <f>VLOOKUP(A441,Adr!A:B,2,FALSE)</f>
        <v>#N/A</v>
      </c>
      <c r="C441" s="185"/>
      <c r="D441" s="288"/>
      <c r="E441" s="173"/>
      <c r="F441" s="166"/>
      <c r="G441" s="169"/>
      <c r="H441" s="169"/>
      <c r="I441" s="192" t="str">
        <f t="shared" si="42"/>
        <v/>
      </c>
      <c r="J441" s="167" t="str">
        <f t="shared" si="43"/>
        <v/>
      </c>
      <c r="K441" s="5"/>
      <c r="L441" s="167" t="str">
        <f t="shared" si="44"/>
        <v/>
      </c>
      <c r="M441" s="5" t="e">
        <f t="shared" si="40"/>
        <v>#N/A</v>
      </c>
      <c r="N441" s="3" t="str">
        <f t="shared" si="41"/>
        <v/>
      </c>
    </row>
    <row r="442" spans="1:14" x14ac:dyDescent="0.15">
      <c r="A442" s="198"/>
      <c r="B442" s="204" t="e">
        <f>VLOOKUP(A442,Adr!A:B,2,FALSE)</f>
        <v>#N/A</v>
      </c>
      <c r="C442" s="185"/>
      <c r="D442" s="290"/>
      <c r="E442" s="173"/>
      <c r="F442" s="166"/>
      <c r="G442" s="169"/>
      <c r="H442" s="169"/>
      <c r="I442" s="192" t="str">
        <f t="shared" si="42"/>
        <v/>
      </c>
      <c r="J442" s="167" t="str">
        <f t="shared" si="43"/>
        <v/>
      </c>
      <c r="K442" s="5"/>
      <c r="L442" s="167" t="str">
        <f t="shared" si="44"/>
        <v/>
      </c>
      <c r="M442" s="5" t="e">
        <f t="shared" si="40"/>
        <v>#N/A</v>
      </c>
      <c r="N442" s="3" t="str">
        <f t="shared" si="41"/>
        <v/>
      </c>
    </row>
    <row r="443" spans="1:14" x14ac:dyDescent="0.15">
      <c r="A443" s="166"/>
      <c r="B443" s="204" t="e">
        <f>VLOOKUP(A443,Adr!A:B,2,FALSE)</f>
        <v>#N/A</v>
      </c>
      <c r="C443" s="196"/>
      <c r="D443" s="288"/>
      <c r="E443" s="173"/>
      <c r="F443" s="166"/>
      <c r="G443" s="169"/>
      <c r="H443" s="169"/>
      <c r="I443" s="192" t="str">
        <f t="shared" si="42"/>
        <v/>
      </c>
      <c r="J443" s="167" t="str">
        <f t="shared" si="43"/>
        <v/>
      </c>
      <c r="K443" s="5"/>
      <c r="L443" s="167" t="str">
        <f t="shared" si="44"/>
        <v/>
      </c>
      <c r="M443" s="5" t="e">
        <f t="shared" si="40"/>
        <v>#N/A</v>
      </c>
      <c r="N443" s="3" t="str">
        <f t="shared" si="41"/>
        <v/>
      </c>
    </row>
    <row r="444" spans="1:14" x14ac:dyDescent="0.15">
      <c r="A444" s="166"/>
      <c r="B444" s="204" t="e">
        <f>VLOOKUP(A444,Adr!A:B,2,FALSE)</f>
        <v>#N/A</v>
      </c>
      <c r="C444" s="197"/>
      <c r="D444" s="291"/>
      <c r="E444" s="173"/>
      <c r="F444" s="166"/>
      <c r="G444" s="169"/>
      <c r="H444" s="169"/>
      <c r="I444" s="192" t="str">
        <f t="shared" si="42"/>
        <v/>
      </c>
      <c r="J444" s="167" t="str">
        <f t="shared" si="43"/>
        <v/>
      </c>
      <c r="K444" s="5"/>
      <c r="L444" s="167" t="str">
        <f t="shared" si="44"/>
        <v/>
      </c>
      <c r="M444" s="5" t="e">
        <f t="shared" si="40"/>
        <v>#N/A</v>
      </c>
      <c r="N444" s="3" t="str">
        <f t="shared" si="41"/>
        <v/>
      </c>
    </row>
    <row r="445" spans="1:14" x14ac:dyDescent="0.15">
      <c r="A445" s="166"/>
      <c r="B445" s="204" t="e">
        <f>VLOOKUP(A445,Adr!A:B,2,FALSE)</f>
        <v>#N/A</v>
      </c>
      <c r="C445" s="196"/>
      <c r="D445" s="290"/>
      <c r="E445" s="173"/>
      <c r="F445" s="166"/>
      <c r="G445" s="169"/>
      <c r="H445" s="169"/>
      <c r="I445" s="192" t="str">
        <f t="shared" si="42"/>
        <v/>
      </c>
      <c r="J445" s="167" t="str">
        <f t="shared" si="43"/>
        <v/>
      </c>
      <c r="K445" s="5"/>
      <c r="L445" s="167" t="str">
        <f t="shared" si="44"/>
        <v/>
      </c>
      <c r="M445" s="5" t="e">
        <f t="shared" si="40"/>
        <v>#N/A</v>
      </c>
      <c r="N445" s="3" t="str">
        <f t="shared" si="41"/>
        <v/>
      </c>
    </row>
    <row r="446" spans="1:14" x14ac:dyDescent="0.15">
      <c r="A446" s="198"/>
      <c r="B446" s="204" t="e">
        <f>VLOOKUP(A446,Adr!A:B,2,FALSE)</f>
        <v>#N/A</v>
      </c>
      <c r="C446" s="185"/>
      <c r="D446" s="288"/>
      <c r="E446" s="173"/>
      <c r="F446" s="166"/>
      <c r="G446" s="169"/>
      <c r="H446" s="169"/>
      <c r="I446" s="192" t="str">
        <f t="shared" si="42"/>
        <v/>
      </c>
      <c r="J446" s="167" t="str">
        <f t="shared" si="43"/>
        <v/>
      </c>
      <c r="K446" s="5"/>
      <c r="L446" s="167" t="str">
        <f t="shared" si="44"/>
        <v/>
      </c>
      <c r="M446" s="5" t="e">
        <f t="shared" si="40"/>
        <v>#N/A</v>
      </c>
      <c r="N446" s="3" t="str">
        <f t="shared" si="41"/>
        <v/>
      </c>
    </row>
    <row r="447" spans="1:14" x14ac:dyDescent="0.15">
      <c r="A447" s="166"/>
      <c r="B447" s="204" t="e">
        <f>VLOOKUP(A447,Adr!A:B,2,FALSE)</f>
        <v>#N/A</v>
      </c>
      <c r="C447" s="196"/>
      <c r="D447" s="290"/>
      <c r="E447" s="230"/>
      <c r="F447" s="166"/>
      <c r="G447" s="169"/>
      <c r="H447" s="169"/>
      <c r="I447" s="192" t="str">
        <f t="shared" si="42"/>
        <v/>
      </c>
      <c r="J447" s="167" t="str">
        <f t="shared" si="43"/>
        <v/>
      </c>
      <c r="K447" s="5"/>
      <c r="L447" s="167" t="str">
        <f t="shared" si="44"/>
        <v/>
      </c>
      <c r="M447" s="5" t="e">
        <f t="shared" si="40"/>
        <v>#N/A</v>
      </c>
      <c r="N447" s="3" t="str">
        <f t="shared" si="41"/>
        <v/>
      </c>
    </row>
    <row r="448" spans="1:14" x14ac:dyDescent="0.15">
      <c r="A448" s="166"/>
      <c r="B448" s="204" t="e">
        <f>VLOOKUP(A448,Adr!A:B,2,FALSE)</f>
        <v>#N/A</v>
      </c>
      <c r="C448" s="185"/>
      <c r="D448" s="288"/>
      <c r="E448" s="173"/>
      <c r="F448" s="166"/>
      <c r="G448" s="169"/>
      <c r="H448" s="169"/>
      <c r="I448" s="192" t="str">
        <f t="shared" si="42"/>
        <v/>
      </c>
      <c r="J448" s="167" t="str">
        <f t="shared" si="43"/>
        <v/>
      </c>
      <c r="K448" s="5"/>
      <c r="L448" s="167" t="str">
        <f t="shared" si="44"/>
        <v/>
      </c>
      <c r="M448" s="5" t="e">
        <f t="shared" si="40"/>
        <v>#N/A</v>
      </c>
      <c r="N448" s="3" t="str">
        <f t="shared" si="41"/>
        <v/>
      </c>
    </row>
    <row r="449" spans="1:14" x14ac:dyDescent="0.15">
      <c r="A449" s="166"/>
      <c r="B449" s="204" t="e">
        <f>VLOOKUP(A449,Adr!A:B,2,FALSE)</f>
        <v>#N/A</v>
      </c>
      <c r="C449" s="185"/>
      <c r="D449" s="288"/>
      <c r="E449" s="230"/>
      <c r="F449" s="166"/>
      <c r="G449" s="169"/>
      <c r="H449" s="169"/>
      <c r="I449" s="192" t="str">
        <f t="shared" si="42"/>
        <v/>
      </c>
      <c r="J449" s="167" t="str">
        <f t="shared" si="43"/>
        <v/>
      </c>
      <c r="K449" s="5"/>
      <c r="L449" s="167" t="str">
        <f t="shared" si="44"/>
        <v/>
      </c>
      <c r="M449" s="5" t="e">
        <f t="shared" si="40"/>
        <v>#N/A</v>
      </c>
      <c r="N449" s="3" t="str">
        <f t="shared" si="41"/>
        <v/>
      </c>
    </row>
    <row r="450" spans="1:14" x14ac:dyDescent="0.15">
      <c r="A450" s="166"/>
      <c r="B450" s="204" t="e">
        <f>VLOOKUP(A450,Adr!A:B,2,FALSE)</f>
        <v>#N/A</v>
      </c>
      <c r="C450" s="185"/>
      <c r="D450" s="288"/>
      <c r="E450" s="173"/>
      <c r="F450" s="166"/>
      <c r="G450" s="169"/>
      <c r="H450" s="169"/>
      <c r="I450" s="192" t="str">
        <f t="shared" si="42"/>
        <v/>
      </c>
      <c r="J450" s="167" t="str">
        <f t="shared" si="43"/>
        <v/>
      </c>
      <c r="K450" s="5"/>
      <c r="L450" s="167" t="str">
        <f t="shared" si="44"/>
        <v/>
      </c>
      <c r="M450" s="5" t="e">
        <f t="shared" si="40"/>
        <v>#N/A</v>
      </c>
      <c r="N450" s="3" t="str">
        <f t="shared" si="41"/>
        <v/>
      </c>
    </row>
    <row r="451" spans="1:14" x14ac:dyDescent="0.15">
      <c r="A451" s="182"/>
      <c r="B451" s="204" t="e">
        <f>VLOOKUP(A451,Adr!A:B,2,FALSE)</f>
        <v>#N/A</v>
      </c>
      <c r="C451" s="185"/>
      <c r="D451" s="288"/>
      <c r="E451" s="230"/>
      <c r="F451" s="166"/>
      <c r="G451" s="169"/>
      <c r="H451" s="169"/>
      <c r="I451" s="192" t="str">
        <f t="shared" si="42"/>
        <v/>
      </c>
      <c r="J451" s="167" t="str">
        <f t="shared" si="43"/>
        <v/>
      </c>
      <c r="K451" s="5"/>
      <c r="L451" s="167" t="str">
        <f t="shared" si="44"/>
        <v/>
      </c>
      <c r="M451" s="5" t="e">
        <f t="shared" si="40"/>
        <v>#N/A</v>
      </c>
      <c r="N451" s="3" t="str">
        <f t="shared" si="41"/>
        <v/>
      </c>
    </row>
    <row r="452" spans="1:14" x14ac:dyDescent="0.15">
      <c r="A452" s="166"/>
      <c r="B452" s="204" t="e">
        <f>VLOOKUP(A452,Adr!A:B,2,FALSE)</f>
        <v>#N/A</v>
      </c>
      <c r="C452" s="197"/>
      <c r="D452" s="291"/>
      <c r="E452" s="173"/>
      <c r="F452" s="166"/>
      <c r="G452" s="169"/>
      <c r="H452" s="169"/>
      <c r="I452" s="192" t="str">
        <f t="shared" si="42"/>
        <v/>
      </c>
      <c r="J452" s="167" t="str">
        <f t="shared" si="43"/>
        <v/>
      </c>
      <c r="K452" s="5"/>
      <c r="L452" s="167" t="str">
        <f t="shared" si="44"/>
        <v/>
      </c>
      <c r="M452" s="5" t="e">
        <f t="shared" si="40"/>
        <v>#N/A</v>
      </c>
      <c r="N452" s="3" t="str">
        <f t="shared" si="41"/>
        <v/>
      </c>
    </row>
    <row r="453" spans="1:14" x14ac:dyDescent="0.15">
      <c r="A453" s="202"/>
      <c r="B453" s="204" t="e">
        <f>VLOOKUP(A453,Adr!A:B,2,FALSE)</f>
        <v>#N/A</v>
      </c>
      <c r="C453" s="185"/>
      <c r="D453" s="288"/>
      <c r="E453" s="230"/>
      <c r="F453" s="166"/>
      <c r="G453" s="169"/>
      <c r="H453" s="169"/>
      <c r="I453" s="192" t="str">
        <f t="shared" si="42"/>
        <v/>
      </c>
      <c r="J453" s="167" t="str">
        <f t="shared" si="43"/>
        <v/>
      </c>
      <c r="K453" s="5"/>
      <c r="L453" s="167" t="str">
        <f t="shared" si="44"/>
        <v/>
      </c>
      <c r="M453" s="5" t="e">
        <f t="shared" si="40"/>
        <v>#N/A</v>
      </c>
    </row>
    <row r="454" spans="1:14" x14ac:dyDescent="0.15">
      <c r="A454" s="202"/>
      <c r="B454" s="204" t="e">
        <f>VLOOKUP(A454,Adr!A:B,2,FALSE)</f>
        <v>#N/A</v>
      </c>
      <c r="C454" s="185"/>
      <c r="D454" s="288"/>
      <c r="E454" s="173"/>
      <c r="F454" s="166"/>
      <c r="G454" s="169"/>
      <c r="H454" s="169"/>
      <c r="I454" s="192" t="str">
        <f t="shared" si="42"/>
        <v/>
      </c>
      <c r="J454" s="167" t="str">
        <f t="shared" si="43"/>
        <v/>
      </c>
      <c r="K454" s="5"/>
      <c r="L454" s="167" t="str">
        <f t="shared" si="44"/>
        <v/>
      </c>
      <c r="M454" s="5" t="e">
        <f t="shared" si="40"/>
        <v>#N/A</v>
      </c>
      <c r="N454" s="3" t="str">
        <f t="shared" ref="N454:N517" si="45">+I454&amp;H454</f>
        <v/>
      </c>
    </row>
    <row r="455" spans="1:14" x14ac:dyDescent="0.15">
      <c r="A455" s="166"/>
      <c r="B455" s="204" t="e">
        <f>VLOOKUP(A455,Adr!A:B,2,FALSE)</f>
        <v>#N/A</v>
      </c>
      <c r="C455" s="196"/>
      <c r="D455" s="290"/>
      <c r="E455" s="230"/>
      <c r="F455" s="166"/>
      <c r="G455" s="169"/>
      <c r="H455" s="169"/>
      <c r="I455" s="192" t="str">
        <f t="shared" si="42"/>
        <v/>
      </c>
      <c r="J455" s="167" t="str">
        <f t="shared" si="43"/>
        <v/>
      </c>
      <c r="K455" s="5"/>
      <c r="L455" s="167" t="str">
        <f t="shared" si="44"/>
        <v/>
      </c>
      <c r="M455" s="5" t="e">
        <f t="shared" si="40"/>
        <v>#N/A</v>
      </c>
      <c r="N455" s="3" t="str">
        <f t="shared" si="45"/>
        <v/>
      </c>
    </row>
    <row r="456" spans="1:14" x14ac:dyDescent="0.15">
      <c r="A456" s="166"/>
      <c r="B456" s="204" t="e">
        <f>VLOOKUP(A456,Adr!A:B,2,FALSE)</f>
        <v>#N/A</v>
      </c>
      <c r="C456" s="196"/>
      <c r="D456" s="290"/>
      <c r="E456" s="173"/>
      <c r="F456" s="166"/>
      <c r="G456" s="169"/>
      <c r="H456" s="169"/>
      <c r="I456" s="192" t="str">
        <f t="shared" si="42"/>
        <v/>
      </c>
      <c r="J456" s="167" t="str">
        <f t="shared" si="43"/>
        <v/>
      </c>
      <c r="K456" s="5"/>
      <c r="L456" s="167" t="str">
        <f t="shared" si="44"/>
        <v/>
      </c>
      <c r="M456" s="5" t="e">
        <f t="shared" si="40"/>
        <v>#N/A</v>
      </c>
      <c r="N456" s="3" t="str">
        <f t="shared" si="45"/>
        <v/>
      </c>
    </row>
    <row r="457" spans="1:14" x14ac:dyDescent="0.15">
      <c r="A457" s="182"/>
      <c r="B457" s="204" t="e">
        <f>VLOOKUP(A457,Adr!A:B,2,FALSE)</f>
        <v>#N/A</v>
      </c>
      <c r="C457" s="185"/>
      <c r="D457" s="288"/>
      <c r="E457" s="230"/>
      <c r="F457" s="166"/>
      <c r="G457" s="169"/>
      <c r="H457" s="169"/>
      <c r="I457" s="192" t="str">
        <f t="shared" si="42"/>
        <v/>
      </c>
      <c r="J457" s="167" t="str">
        <f t="shared" si="43"/>
        <v/>
      </c>
      <c r="K457" s="5"/>
      <c r="L457" s="167" t="str">
        <f t="shared" si="44"/>
        <v/>
      </c>
      <c r="M457" s="5" t="e">
        <f t="shared" si="40"/>
        <v>#N/A</v>
      </c>
      <c r="N457" s="3" t="str">
        <f t="shared" si="45"/>
        <v/>
      </c>
    </row>
    <row r="458" spans="1:14" x14ac:dyDescent="0.15">
      <c r="A458" s="166"/>
      <c r="B458" s="204" t="e">
        <f>VLOOKUP(A458,Adr!A:B,2,FALSE)</f>
        <v>#N/A</v>
      </c>
      <c r="C458" s="196"/>
      <c r="D458" s="290"/>
      <c r="E458" s="173"/>
      <c r="F458" s="166"/>
      <c r="G458" s="169"/>
      <c r="H458" s="169"/>
      <c r="I458" s="192" t="str">
        <f t="shared" si="42"/>
        <v/>
      </c>
      <c r="J458" s="167" t="str">
        <f t="shared" si="43"/>
        <v/>
      </c>
      <c r="K458" s="5"/>
      <c r="L458" s="167" t="str">
        <f t="shared" si="44"/>
        <v/>
      </c>
      <c r="M458" s="5" t="e">
        <f t="shared" si="40"/>
        <v>#N/A</v>
      </c>
      <c r="N458" s="3" t="str">
        <f t="shared" si="45"/>
        <v/>
      </c>
    </row>
    <row r="459" spans="1:14" x14ac:dyDescent="0.15">
      <c r="A459" s="166"/>
      <c r="B459" s="204" t="e">
        <f>VLOOKUP(A459,Adr!A:B,2,FALSE)</f>
        <v>#N/A</v>
      </c>
      <c r="C459" s="196"/>
      <c r="D459" s="290"/>
      <c r="E459" s="230"/>
      <c r="F459" s="166"/>
      <c r="G459" s="169"/>
      <c r="H459" s="169"/>
      <c r="I459" s="192" t="str">
        <f t="shared" si="42"/>
        <v/>
      </c>
      <c r="J459" s="167" t="str">
        <f t="shared" si="43"/>
        <v/>
      </c>
      <c r="K459" s="5"/>
      <c r="L459" s="167" t="str">
        <f t="shared" si="44"/>
        <v/>
      </c>
      <c r="M459" s="5" t="e">
        <f t="shared" si="40"/>
        <v>#N/A</v>
      </c>
      <c r="N459" s="3" t="str">
        <f t="shared" si="45"/>
        <v/>
      </c>
    </row>
    <row r="460" spans="1:14" x14ac:dyDescent="0.15">
      <c r="A460" s="166"/>
      <c r="B460" s="204" t="e">
        <f>VLOOKUP(A460,Adr!A:B,2,FALSE)</f>
        <v>#N/A</v>
      </c>
      <c r="C460" s="185"/>
      <c r="D460" s="288"/>
      <c r="E460" s="173"/>
      <c r="F460" s="166"/>
      <c r="G460" s="169"/>
      <c r="H460" s="169"/>
      <c r="I460" s="192" t="str">
        <f t="shared" si="42"/>
        <v/>
      </c>
      <c r="J460" s="167" t="str">
        <f t="shared" si="43"/>
        <v/>
      </c>
      <c r="K460" s="5"/>
      <c r="L460" s="167" t="str">
        <f t="shared" si="44"/>
        <v/>
      </c>
      <c r="M460" s="5" t="e">
        <f t="shared" si="40"/>
        <v>#N/A</v>
      </c>
      <c r="N460" s="3" t="str">
        <f t="shared" si="45"/>
        <v/>
      </c>
    </row>
    <row r="461" spans="1:14" x14ac:dyDescent="0.15">
      <c r="A461" s="166"/>
      <c r="B461" s="204" t="e">
        <f>VLOOKUP(A461,Adr!A:B,2,FALSE)</f>
        <v>#N/A</v>
      </c>
      <c r="C461" s="185"/>
      <c r="D461" s="288"/>
      <c r="E461" s="230"/>
      <c r="F461" s="166"/>
      <c r="G461" s="169"/>
      <c r="H461" s="169"/>
      <c r="I461" s="192" t="str">
        <f t="shared" si="42"/>
        <v/>
      </c>
      <c r="J461" s="167" t="str">
        <f t="shared" si="43"/>
        <v/>
      </c>
      <c r="K461" s="5"/>
      <c r="L461" s="167" t="str">
        <f t="shared" si="44"/>
        <v/>
      </c>
      <c r="M461" s="5" t="e">
        <f t="shared" si="40"/>
        <v>#N/A</v>
      </c>
      <c r="N461" s="3" t="str">
        <f t="shared" si="45"/>
        <v/>
      </c>
    </row>
    <row r="462" spans="1:14" x14ac:dyDescent="0.15">
      <c r="A462" s="198"/>
      <c r="B462" s="204" t="e">
        <f>VLOOKUP(A462,Adr!A:B,2,FALSE)</f>
        <v>#N/A</v>
      </c>
      <c r="C462" s="185"/>
      <c r="D462" s="288"/>
      <c r="E462" s="173"/>
      <c r="F462" s="166"/>
      <c r="G462" s="169"/>
      <c r="H462" s="169"/>
      <c r="I462" s="192" t="str">
        <f t="shared" si="42"/>
        <v/>
      </c>
      <c r="J462" s="167" t="str">
        <f t="shared" si="43"/>
        <v/>
      </c>
      <c r="K462" s="5"/>
      <c r="L462" s="167" t="str">
        <f t="shared" si="44"/>
        <v/>
      </c>
      <c r="M462" s="5" t="e">
        <f t="shared" si="40"/>
        <v>#N/A</v>
      </c>
      <c r="N462" s="3" t="str">
        <f t="shared" si="45"/>
        <v/>
      </c>
    </row>
    <row r="463" spans="1:14" x14ac:dyDescent="0.15">
      <c r="A463" s="166"/>
      <c r="B463" s="204" t="e">
        <f>VLOOKUP(A463,Adr!A:B,2,FALSE)</f>
        <v>#N/A</v>
      </c>
      <c r="C463" s="197"/>
      <c r="D463" s="291"/>
      <c r="E463" s="230"/>
      <c r="F463" s="166"/>
      <c r="G463" s="169"/>
      <c r="H463" s="169"/>
      <c r="I463" s="192" t="str">
        <f t="shared" si="42"/>
        <v/>
      </c>
      <c r="J463" s="167" t="str">
        <f t="shared" si="43"/>
        <v/>
      </c>
      <c r="K463" s="5"/>
      <c r="L463" s="167" t="str">
        <f t="shared" si="44"/>
        <v/>
      </c>
      <c r="M463" s="5" t="e">
        <f t="shared" ref="M463:M526" si="46">B463&amp;F463&amp;H463&amp;C463</f>
        <v>#N/A</v>
      </c>
      <c r="N463" s="3" t="str">
        <f t="shared" si="45"/>
        <v/>
      </c>
    </row>
    <row r="464" spans="1:14" x14ac:dyDescent="0.15">
      <c r="A464" s="198"/>
      <c r="B464" s="204" t="e">
        <f>VLOOKUP(A464,Adr!A:B,2,FALSE)</f>
        <v>#N/A</v>
      </c>
      <c r="C464" s="196"/>
      <c r="D464" s="290"/>
      <c r="E464" s="230"/>
      <c r="F464" s="166"/>
      <c r="G464" s="169"/>
      <c r="H464" s="169"/>
      <c r="I464" s="192" t="str">
        <f t="shared" si="42"/>
        <v/>
      </c>
      <c r="J464" s="167" t="str">
        <f t="shared" si="43"/>
        <v/>
      </c>
      <c r="K464" s="5"/>
      <c r="L464" s="167" t="str">
        <f t="shared" si="44"/>
        <v/>
      </c>
      <c r="M464" s="5" t="e">
        <f t="shared" si="46"/>
        <v>#N/A</v>
      </c>
      <c r="N464" s="3" t="str">
        <f t="shared" si="45"/>
        <v/>
      </c>
    </row>
    <row r="465" spans="1:14" x14ac:dyDescent="0.15">
      <c r="A465" s="198"/>
      <c r="B465" s="204" t="e">
        <f>VLOOKUP(A465,Adr!A:B,2,FALSE)</f>
        <v>#N/A</v>
      </c>
      <c r="C465" s="169"/>
      <c r="D465" s="289"/>
      <c r="E465" s="173"/>
      <c r="F465" s="166"/>
      <c r="G465" s="169"/>
      <c r="H465" s="169"/>
      <c r="I465" s="192" t="str">
        <f t="shared" si="42"/>
        <v/>
      </c>
      <c r="J465" s="167" t="str">
        <f t="shared" si="43"/>
        <v/>
      </c>
      <c r="K465" s="5"/>
      <c r="L465" s="167" t="str">
        <f t="shared" si="44"/>
        <v/>
      </c>
      <c r="M465" s="5" t="e">
        <f t="shared" si="46"/>
        <v>#N/A</v>
      </c>
      <c r="N465" s="3" t="str">
        <f t="shared" si="45"/>
        <v/>
      </c>
    </row>
    <row r="466" spans="1:14" x14ac:dyDescent="0.15">
      <c r="A466" s="198"/>
      <c r="B466" s="204" t="e">
        <f>VLOOKUP(A466,Adr!A:B,2,FALSE)</f>
        <v>#N/A</v>
      </c>
      <c r="C466" s="196"/>
      <c r="D466" s="290"/>
      <c r="E466" s="173"/>
      <c r="F466" s="166"/>
      <c r="G466" s="169"/>
      <c r="H466" s="169"/>
      <c r="I466" s="192" t="str">
        <f t="shared" si="42"/>
        <v/>
      </c>
      <c r="J466" s="167" t="str">
        <f t="shared" si="43"/>
        <v/>
      </c>
      <c r="K466" s="5"/>
      <c r="L466" s="167" t="str">
        <f t="shared" si="44"/>
        <v/>
      </c>
      <c r="M466" s="5" t="e">
        <f t="shared" si="46"/>
        <v>#N/A</v>
      </c>
      <c r="N466" s="3" t="str">
        <f t="shared" si="45"/>
        <v/>
      </c>
    </row>
    <row r="467" spans="1:14" x14ac:dyDescent="0.15">
      <c r="A467" s="198"/>
      <c r="B467" s="204" t="e">
        <f>VLOOKUP(A467,Adr!A:B,2,FALSE)</f>
        <v>#N/A</v>
      </c>
      <c r="C467" s="185"/>
      <c r="D467" s="288"/>
      <c r="E467" s="173"/>
      <c r="F467" s="166"/>
      <c r="G467" s="169"/>
      <c r="H467" s="169"/>
      <c r="I467" s="192" t="str">
        <f t="shared" si="42"/>
        <v/>
      </c>
      <c r="J467" s="167" t="str">
        <f t="shared" si="43"/>
        <v/>
      </c>
      <c r="K467" s="5"/>
      <c r="L467" s="167" t="str">
        <f t="shared" si="44"/>
        <v/>
      </c>
      <c r="M467" s="5" t="e">
        <f t="shared" si="46"/>
        <v>#N/A</v>
      </c>
      <c r="N467" s="3" t="str">
        <f t="shared" si="45"/>
        <v/>
      </c>
    </row>
    <row r="468" spans="1:14" x14ac:dyDescent="0.15">
      <c r="A468" s="166"/>
      <c r="B468" s="204" t="e">
        <f>VLOOKUP(A468,Adr!A:B,2,FALSE)</f>
        <v>#N/A</v>
      </c>
      <c r="C468" s="185"/>
      <c r="D468" s="288"/>
      <c r="E468" s="230"/>
      <c r="F468" s="166"/>
      <c r="G468" s="169"/>
      <c r="H468" s="169"/>
      <c r="I468" s="192" t="str">
        <f t="shared" si="42"/>
        <v/>
      </c>
      <c r="J468" s="167" t="str">
        <f t="shared" si="43"/>
        <v/>
      </c>
      <c r="K468" s="5"/>
      <c r="L468" s="167" t="str">
        <f t="shared" si="44"/>
        <v/>
      </c>
      <c r="M468" s="5" t="e">
        <f t="shared" si="46"/>
        <v>#N/A</v>
      </c>
      <c r="N468" s="3" t="str">
        <f t="shared" si="45"/>
        <v/>
      </c>
    </row>
    <row r="469" spans="1:14" x14ac:dyDescent="0.15">
      <c r="A469" s="202"/>
      <c r="B469" s="204" t="e">
        <f>VLOOKUP(A469,Adr!A:B,2,FALSE)</f>
        <v>#N/A</v>
      </c>
      <c r="C469" s="185"/>
      <c r="D469" s="288"/>
      <c r="E469" s="173"/>
      <c r="F469" s="166"/>
      <c r="G469" s="169"/>
      <c r="H469" s="169"/>
      <c r="I469" s="192" t="str">
        <f t="shared" si="42"/>
        <v/>
      </c>
      <c r="J469" s="167" t="str">
        <f t="shared" si="43"/>
        <v/>
      </c>
      <c r="K469" s="5"/>
      <c r="L469" s="167" t="str">
        <f t="shared" si="44"/>
        <v/>
      </c>
      <c r="M469" s="5" t="e">
        <f t="shared" si="46"/>
        <v>#N/A</v>
      </c>
      <c r="N469" s="3" t="str">
        <f t="shared" si="45"/>
        <v/>
      </c>
    </row>
    <row r="470" spans="1:14" x14ac:dyDescent="0.15">
      <c r="A470" s="166"/>
      <c r="B470" s="204" t="e">
        <f>VLOOKUP(A470,Adr!A:B,2,FALSE)</f>
        <v>#N/A</v>
      </c>
      <c r="C470" s="196"/>
      <c r="D470" s="290"/>
      <c r="E470" s="230"/>
      <c r="F470" s="166"/>
      <c r="G470" s="169"/>
      <c r="H470" s="169"/>
      <c r="I470" s="192" t="str">
        <f t="shared" si="42"/>
        <v/>
      </c>
      <c r="J470" s="167" t="str">
        <f t="shared" si="43"/>
        <v/>
      </c>
      <c r="K470" s="5"/>
      <c r="L470" s="167" t="str">
        <f t="shared" si="44"/>
        <v/>
      </c>
      <c r="M470" s="5" t="e">
        <f t="shared" si="46"/>
        <v>#N/A</v>
      </c>
      <c r="N470" s="3" t="str">
        <f t="shared" si="45"/>
        <v/>
      </c>
    </row>
    <row r="471" spans="1:14" x14ac:dyDescent="0.15">
      <c r="A471" s="202"/>
      <c r="B471" s="204" t="e">
        <f>VLOOKUP(A471,Adr!A:B,2,FALSE)</f>
        <v>#N/A</v>
      </c>
      <c r="C471" s="196"/>
      <c r="D471" s="288"/>
      <c r="E471" s="173"/>
      <c r="F471" s="166"/>
      <c r="G471" s="169"/>
      <c r="H471" s="169"/>
      <c r="I471" s="192" t="str">
        <f t="shared" si="42"/>
        <v/>
      </c>
      <c r="J471" s="167" t="str">
        <f t="shared" si="43"/>
        <v/>
      </c>
      <c r="K471" s="5"/>
      <c r="L471" s="167" t="str">
        <f t="shared" si="44"/>
        <v/>
      </c>
      <c r="M471" s="5" t="e">
        <f t="shared" si="46"/>
        <v>#N/A</v>
      </c>
      <c r="N471" s="3" t="str">
        <f t="shared" si="45"/>
        <v/>
      </c>
    </row>
    <row r="472" spans="1:14" x14ac:dyDescent="0.15">
      <c r="A472" s="166"/>
      <c r="B472" s="204" t="e">
        <f>VLOOKUP(A472,Adr!A:B,2,FALSE)</f>
        <v>#N/A</v>
      </c>
      <c r="C472" s="197"/>
      <c r="D472" s="291"/>
      <c r="E472" s="230"/>
      <c r="F472" s="166"/>
      <c r="G472" s="169"/>
      <c r="H472" s="169"/>
      <c r="I472" s="192" t="str">
        <f t="shared" si="42"/>
        <v/>
      </c>
      <c r="J472" s="167" t="str">
        <f t="shared" si="43"/>
        <v/>
      </c>
      <c r="K472" s="5"/>
      <c r="L472" s="167" t="str">
        <f t="shared" si="44"/>
        <v/>
      </c>
      <c r="M472" s="5" t="e">
        <f t="shared" si="46"/>
        <v>#N/A</v>
      </c>
      <c r="N472" s="3" t="str">
        <f t="shared" si="45"/>
        <v/>
      </c>
    </row>
    <row r="473" spans="1:14" x14ac:dyDescent="0.15">
      <c r="A473" s="182"/>
      <c r="B473" s="204" t="e">
        <f>VLOOKUP(A473,Adr!A:B,2,FALSE)</f>
        <v>#N/A</v>
      </c>
      <c r="C473" s="185"/>
      <c r="D473" s="290"/>
      <c r="E473" s="173"/>
      <c r="F473" s="166"/>
      <c r="G473" s="169"/>
      <c r="H473" s="169"/>
      <c r="I473" s="192" t="str">
        <f t="shared" si="42"/>
        <v/>
      </c>
      <c r="J473" s="167" t="str">
        <f t="shared" si="43"/>
        <v/>
      </c>
      <c r="K473" s="5"/>
      <c r="L473" s="167" t="str">
        <f t="shared" si="44"/>
        <v/>
      </c>
      <c r="M473" s="5" t="e">
        <f t="shared" si="46"/>
        <v>#N/A</v>
      </c>
      <c r="N473" s="3" t="str">
        <f t="shared" si="45"/>
        <v/>
      </c>
    </row>
    <row r="474" spans="1:14" x14ac:dyDescent="0.15">
      <c r="A474" s="182"/>
      <c r="B474" s="204" t="e">
        <f>VLOOKUP(A474,Adr!A:B,2,FALSE)</f>
        <v>#N/A</v>
      </c>
      <c r="C474" s="185"/>
      <c r="D474" s="290"/>
      <c r="E474" s="230"/>
      <c r="F474" s="166"/>
      <c r="G474" s="169"/>
      <c r="H474" s="169"/>
      <c r="I474" s="192" t="str">
        <f t="shared" si="42"/>
        <v/>
      </c>
      <c r="J474" s="167" t="str">
        <f t="shared" si="43"/>
        <v/>
      </c>
      <c r="K474" s="5"/>
      <c r="L474" s="167" t="str">
        <f t="shared" si="44"/>
        <v/>
      </c>
      <c r="M474" s="5" t="e">
        <f t="shared" si="46"/>
        <v>#N/A</v>
      </c>
      <c r="N474" s="3" t="str">
        <f t="shared" si="45"/>
        <v/>
      </c>
    </row>
    <row r="475" spans="1:14" x14ac:dyDescent="0.15">
      <c r="A475" s="198"/>
      <c r="B475" s="204" t="e">
        <f>VLOOKUP(A475,Adr!A:B,2,FALSE)</f>
        <v>#N/A</v>
      </c>
      <c r="C475" s="185"/>
      <c r="D475" s="288"/>
      <c r="E475" s="230"/>
      <c r="F475" s="166"/>
      <c r="G475" s="169"/>
      <c r="H475" s="169"/>
      <c r="I475" s="192" t="str">
        <f t="shared" si="42"/>
        <v/>
      </c>
      <c r="J475" s="167" t="str">
        <f t="shared" si="43"/>
        <v/>
      </c>
      <c r="K475" s="5"/>
      <c r="L475" s="167" t="str">
        <f t="shared" si="44"/>
        <v/>
      </c>
      <c r="M475" s="5" t="e">
        <f t="shared" si="46"/>
        <v>#N/A</v>
      </c>
      <c r="N475" s="3" t="str">
        <f t="shared" si="45"/>
        <v/>
      </c>
    </row>
    <row r="476" spans="1:14" x14ac:dyDescent="0.15">
      <c r="A476" s="166"/>
      <c r="B476" s="204" t="e">
        <f>VLOOKUP(A476,Adr!A:B,2,FALSE)</f>
        <v>#N/A</v>
      </c>
      <c r="C476" s="185"/>
      <c r="D476" s="288"/>
      <c r="E476" s="173"/>
      <c r="F476" s="166"/>
      <c r="G476" s="169"/>
      <c r="H476" s="169"/>
      <c r="I476" s="192" t="str">
        <f t="shared" si="42"/>
        <v/>
      </c>
      <c r="J476" s="167" t="str">
        <f t="shared" si="43"/>
        <v/>
      </c>
      <c r="K476" s="5"/>
      <c r="L476" s="167" t="str">
        <f t="shared" si="44"/>
        <v/>
      </c>
      <c r="M476" s="5" t="e">
        <f t="shared" si="46"/>
        <v>#N/A</v>
      </c>
      <c r="N476" s="3" t="str">
        <f t="shared" si="45"/>
        <v/>
      </c>
    </row>
    <row r="477" spans="1:14" x14ac:dyDescent="0.15">
      <c r="A477" s="182"/>
      <c r="B477" s="204" t="e">
        <f>VLOOKUP(A477,Adr!A:B,2,FALSE)</f>
        <v>#N/A</v>
      </c>
      <c r="C477" s="185"/>
      <c r="D477" s="288"/>
      <c r="E477" s="230"/>
      <c r="F477" s="166"/>
      <c r="G477" s="169"/>
      <c r="H477" s="169"/>
      <c r="I477" s="192" t="str">
        <f t="shared" si="42"/>
        <v/>
      </c>
      <c r="J477" s="167" t="str">
        <f t="shared" si="43"/>
        <v/>
      </c>
      <c r="K477" s="5"/>
      <c r="L477" s="167" t="str">
        <f t="shared" si="44"/>
        <v/>
      </c>
      <c r="M477" s="5" t="e">
        <f t="shared" si="46"/>
        <v>#N/A</v>
      </c>
      <c r="N477" s="3" t="str">
        <f t="shared" si="45"/>
        <v/>
      </c>
    </row>
    <row r="478" spans="1:14" x14ac:dyDescent="0.15">
      <c r="A478" s="166"/>
      <c r="B478" s="204" t="e">
        <f>VLOOKUP(A478,Adr!A:B,2,FALSE)</f>
        <v>#N/A</v>
      </c>
      <c r="C478" s="185"/>
      <c r="D478" s="288"/>
      <c r="E478" s="173"/>
      <c r="F478" s="166"/>
      <c r="G478" s="169"/>
      <c r="H478" s="169"/>
      <c r="I478" s="192" t="str">
        <f t="shared" si="42"/>
        <v/>
      </c>
      <c r="J478" s="167" t="str">
        <f t="shared" si="43"/>
        <v/>
      </c>
      <c r="K478" s="5"/>
      <c r="L478" s="167" t="str">
        <f t="shared" si="44"/>
        <v/>
      </c>
      <c r="M478" s="5" t="e">
        <f t="shared" si="46"/>
        <v>#N/A</v>
      </c>
      <c r="N478" s="3" t="str">
        <f t="shared" si="45"/>
        <v/>
      </c>
    </row>
    <row r="479" spans="1:14" x14ac:dyDescent="0.15">
      <c r="A479" s="166"/>
      <c r="B479" s="204" t="e">
        <f>VLOOKUP(A479,Adr!A:B,2,FALSE)</f>
        <v>#N/A</v>
      </c>
      <c r="C479" s="185"/>
      <c r="D479" s="288"/>
      <c r="E479" s="230"/>
      <c r="F479" s="166"/>
      <c r="G479" s="169"/>
      <c r="H479" s="169"/>
      <c r="I479" s="192" t="str">
        <f t="shared" si="42"/>
        <v/>
      </c>
      <c r="J479" s="167" t="str">
        <f t="shared" si="43"/>
        <v/>
      </c>
      <c r="K479" s="5"/>
      <c r="L479" s="167" t="str">
        <f t="shared" si="44"/>
        <v/>
      </c>
      <c r="M479" s="5" t="e">
        <f t="shared" si="46"/>
        <v>#N/A</v>
      </c>
      <c r="N479" s="3" t="str">
        <f t="shared" si="45"/>
        <v/>
      </c>
    </row>
    <row r="480" spans="1:14" x14ac:dyDescent="0.15">
      <c r="A480" s="166"/>
      <c r="B480" s="204" t="e">
        <f>VLOOKUP(A480,Adr!A:B,2,FALSE)</f>
        <v>#N/A</v>
      </c>
      <c r="C480" s="185"/>
      <c r="D480" s="288"/>
      <c r="E480" s="173"/>
      <c r="F480" s="166"/>
      <c r="G480" s="169"/>
      <c r="H480" s="169"/>
      <c r="I480" s="192" t="str">
        <f t="shared" ref="I480:I543" si="47">A480&amp;F480</f>
        <v/>
      </c>
      <c r="J480" s="167" t="str">
        <f t="shared" ref="J480:J509" si="48">A480&amp;G480</f>
        <v/>
      </c>
      <c r="K480" s="5"/>
      <c r="L480" s="167" t="str">
        <f t="shared" ref="L480:L543" si="49">A480&amp;G480&amp;H480</f>
        <v/>
      </c>
      <c r="M480" s="5" t="e">
        <f t="shared" si="46"/>
        <v>#N/A</v>
      </c>
      <c r="N480" s="3" t="str">
        <f t="shared" si="45"/>
        <v/>
      </c>
    </row>
    <row r="481" spans="1:14" x14ac:dyDescent="0.15">
      <c r="A481" s="166"/>
      <c r="B481" s="204" t="e">
        <f>VLOOKUP(A481,Adr!A:B,2,FALSE)</f>
        <v>#N/A</v>
      </c>
      <c r="C481" s="185"/>
      <c r="D481" s="288"/>
      <c r="E481" s="230"/>
      <c r="F481" s="166"/>
      <c r="G481" s="169"/>
      <c r="H481" s="169"/>
      <c r="I481" s="192" t="str">
        <f t="shared" si="47"/>
        <v/>
      </c>
      <c r="J481" s="167" t="str">
        <f t="shared" si="48"/>
        <v/>
      </c>
      <c r="K481" s="5"/>
      <c r="L481" s="167" t="str">
        <f t="shared" si="49"/>
        <v/>
      </c>
      <c r="M481" s="5" t="e">
        <f t="shared" si="46"/>
        <v>#N/A</v>
      </c>
      <c r="N481" s="3" t="str">
        <f t="shared" si="45"/>
        <v/>
      </c>
    </row>
    <row r="482" spans="1:14" x14ac:dyDescent="0.15">
      <c r="A482" s="198"/>
      <c r="B482" s="204" t="e">
        <f>VLOOKUP(A482,Adr!A:B,2,FALSE)</f>
        <v>#N/A</v>
      </c>
      <c r="C482" s="169"/>
      <c r="D482" s="289"/>
      <c r="E482" s="173"/>
      <c r="F482" s="166"/>
      <c r="G482" s="169"/>
      <c r="H482" s="169"/>
      <c r="I482" s="192" t="str">
        <f t="shared" si="47"/>
        <v/>
      </c>
      <c r="J482" s="167" t="str">
        <f t="shared" si="48"/>
        <v/>
      </c>
      <c r="K482" s="5"/>
      <c r="L482" s="167" t="str">
        <f t="shared" si="49"/>
        <v/>
      </c>
      <c r="M482" s="5" t="e">
        <f t="shared" si="46"/>
        <v>#N/A</v>
      </c>
      <c r="N482" s="3" t="str">
        <f t="shared" si="45"/>
        <v/>
      </c>
    </row>
    <row r="483" spans="1:14" x14ac:dyDescent="0.15">
      <c r="A483" s="198"/>
      <c r="B483" s="204" t="e">
        <f>VLOOKUP(A483,Adr!A:B,2,FALSE)</f>
        <v>#N/A</v>
      </c>
      <c r="C483" s="185"/>
      <c r="D483" s="288"/>
      <c r="E483" s="173"/>
      <c r="F483" s="166"/>
      <c r="G483" s="169"/>
      <c r="H483" s="169"/>
      <c r="I483" s="192" t="str">
        <f t="shared" si="47"/>
        <v/>
      </c>
      <c r="J483" s="167" t="str">
        <f t="shared" si="48"/>
        <v/>
      </c>
      <c r="K483" s="5"/>
      <c r="L483" s="167" t="str">
        <f t="shared" si="49"/>
        <v/>
      </c>
      <c r="M483" s="5" t="e">
        <f t="shared" si="46"/>
        <v>#N/A</v>
      </c>
      <c r="N483" s="3" t="str">
        <f t="shared" si="45"/>
        <v/>
      </c>
    </row>
    <row r="484" spans="1:14" x14ac:dyDescent="0.15">
      <c r="A484" s="202"/>
      <c r="B484" s="204" t="e">
        <f>VLOOKUP(A484,Adr!A:B,2,FALSE)</f>
        <v>#N/A</v>
      </c>
      <c r="C484" s="196"/>
      <c r="D484" s="288"/>
      <c r="E484" s="173"/>
      <c r="F484" s="166"/>
      <c r="G484" s="169"/>
      <c r="H484" s="169"/>
      <c r="I484" s="192" t="str">
        <f t="shared" si="47"/>
        <v/>
      </c>
      <c r="J484" s="167" t="str">
        <f t="shared" si="48"/>
        <v/>
      </c>
      <c r="K484" s="5"/>
      <c r="L484" s="167" t="str">
        <f t="shared" si="49"/>
        <v/>
      </c>
      <c r="M484" s="5" t="e">
        <f t="shared" si="46"/>
        <v>#N/A</v>
      </c>
      <c r="N484" s="3" t="str">
        <f t="shared" si="45"/>
        <v/>
      </c>
    </row>
    <row r="485" spans="1:14" x14ac:dyDescent="0.15">
      <c r="A485" s="166"/>
      <c r="B485" s="204" t="e">
        <f>VLOOKUP(A485,Adr!A:B,2,FALSE)</f>
        <v>#N/A</v>
      </c>
      <c r="C485" s="185"/>
      <c r="D485" s="290"/>
      <c r="E485" s="173"/>
      <c r="F485" s="166"/>
      <c r="G485" s="169"/>
      <c r="H485" s="169"/>
      <c r="I485" s="192" t="str">
        <f t="shared" si="47"/>
        <v/>
      </c>
      <c r="J485" s="167" t="str">
        <f t="shared" si="48"/>
        <v/>
      </c>
      <c r="K485" s="5"/>
      <c r="L485" s="167" t="str">
        <f t="shared" si="49"/>
        <v/>
      </c>
      <c r="M485" s="5" t="e">
        <f t="shared" si="46"/>
        <v>#N/A</v>
      </c>
      <c r="N485" s="3" t="str">
        <f t="shared" si="45"/>
        <v/>
      </c>
    </row>
    <row r="486" spans="1:14" x14ac:dyDescent="0.15">
      <c r="A486" s="166"/>
      <c r="B486" s="204" t="e">
        <f>VLOOKUP(A486,Adr!A:B,2,FALSE)</f>
        <v>#N/A</v>
      </c>
      <c r="C486" s="196"/>
      <c r="D486" s="288"/>
      <c r="E486" s="230"/>
      <c r="F486" s="166"/>
      <c r="G486" s="169"/>
      <c r="H486" s="169"/>
      <c r="I486" s="192" t="str">
        <f t="shared" si="47"/>
        <v/>
      </c>
      <c r="J486" s="167" t="str">
        <f t="shared" si="48"/>
        <v/>
      </c>
      <c r="K486" s="5"/>
      <c r="L486" s="167" t="str">
        <f t="shared" si="49"/>
        <v/>
      </c>
      <c r="M486" s="5" t="e">
        <f t="shared" si="46"/>
        <v>#N/A</v>
      </c>
      <c r="N486" s="3" t="str">
        <f t="shared" si="45"/>
        <v/>
      </c>
    </row>
    <row r="487" spans="1:14" x14ac:dyDescent="0.15">
      <c r="A487" s="166"/>
      <c r="B487" s="204" t="e">
        <f>VLOOKUP(A487,Adr!A:B,2,FALSE)</f>
        <v>#N/A</v>
      </c>
      <c r="C487" s="185"/>
      <c r="D487" s="288"/>
      <c r="E487" s="230"/>
      <c r="F487" s="166"/>
      <c r="G487" s="169"/>
      <c r="H487" s="169"/>
      <c r="I487" s="192" t="str">
        <f t="shared" si="47"/>
        <v/>
      </c>
      <c r="J487" s="167" t="str">
        <f t="shared" si="48"/>
        <v/>
      </c>
      <c r="K487" s="5"/>
      <c r="L487" s="167" t="str">
        <f t="shared" si="49"/>
        <v/>
      </c>
      <c r="M487" s="5" t="e">
        <f t="shared" si="46"/>
        <v>#N/A</v>
      </c>
      <c r="N487" s="3" t="str">
        <f t="shared" si="45"/>
        <v/>
      </c>
    </row>
    <row r="488" spans="1:14" x14ac:dyDescent="0.15">
      <c r="A488" s="166"/>
      <c r="B488" s="204" t="e">
        <f>VLOOKUP(A488,Adr!A:B,2,FALSE)</f>
        <v>#N/A</v>
      </c>
      <c r="C488" s="169"/>
      <c r="D488" s="289"/>
      <c r="E488" s="173"/>
      <c r="F488" s="166"/>
      <c r="G488" s="169"/>
      <c r="H488" s="169"/>
      <c r="I488" s="192" t="str">
        <f t="shared" si="47"/>
        <v/>
      </c>
      <c r="J488" s="167" t="str">
        <f t="shared" si="48"/>
        <v/>
      </c>
      <c r="K488" s="5"/>
      <c r="L488" s="167" t="str">
        <f t="shared" si="49"/>
        <v/>
      </c>
      <c r="M488" s="5" t="e">
        <f t="shared" si="46"/>
        <v>#N/A</v>
      </c>
      <c r="N488" s="3" t="str">
        <f t="shared" si="45"/>
        <v/>
      </c>
    </row>
    <row r="489" spans="1:14" x14ac:dyDescent="0.15">
      <c r="A489" s="166"/>
      <c r="B489" s="204" t="e">
        <f>VLOOKUP(A489,Adr!A:B,2,FALSE)</f>
        <v>#N/A</v>
      </c>
      <c r="C489" s="185"/>
      <c r="D489" s="288"/>
      <c r="E489" s="230"/>
      <c r="F489" s="166"/>
      <c r="G489" s="169"/>
      <c r="H489" s="169"/>
      <c r="I489" s="192" t="str">
        <f t="shared" si="47"/>
        <v/>
      </c>
      <c r="J489" s="167" t="str">
        <f t="shared" si="48"/>
        <v/>
      </c>
      <c r="K489" s="5"/>
      <c r="L489" s="167" t="str">
        <f t="shared" si="49"/>
        <v/>
      </c>
      <c r="M489" s="5" t="e">
        <f t="shared" si="46"/>
        <v>#N/A</v>
      </c>
      <c r="N489" s="3" t="str">
        <f t="shared" si="45"/>
        <v/>
      </c>
    </row>
    <row r="490" spans="1:14" x14ac:dyDescent="0.15">
      <c r="A490" s="198"/>
      <c r="B490" s="204" t="e">
        <f>VLOOKUP(A490,Adr!A:B,2,FALSE)</f>
        <v>#N/A</v>
      </c>
      <c r="C490" s="169"/>
      <c r="D490" s="289"/>
      <c r="E490" s="173"/>
      <c r="F490" s="166"/>
      <c r="G490" s="169"/>
      <c r="H490" s="169"/>
      <c r="I490" s="192" t="str">
        <f t="shared" si="47"/>
        <v/>
      </c>
      <c r="J490" s="167" t="str">
        <f t="shared" si="48"/>
        <v/>
      </c>
      <c r="K490" s="5"/>
      <c r="L490" s="167" t="str">
        <f t="shared" si="49"/>
        <v/>
      </c>
      <c r="M490" s="5" t="e">
        <f t="shared" si="46"/>
        <v>#N/A</v>
      </c>
      <c r="N490" s="3" t="str">
        <f t="shared" si="45"/>
        <v/>
      </c>
    </row>
    <row r="491" spans="1:14" x14ac:dyDescent="0.15">
      <c r="A491" s="166"/>
      <c r="B491" s="204" t="e">
        <f>VLOOKUP(A491,Adr!A:B,2,FALSE)</f>
        <v>#N/A</v>
      </c>
      <c r="C491" s="185"/>
      <c r="D491" s="288"/>
      <c r="E491" s="173"/>
      <c r="F491" s="166"/>
      <c r="G491" s="169"/>
      <c r="H491" s="169"/>
      <c r="I491" s="192" t="str">
        <f t="shared" si="47"/>
        <v/>
      </c>
      <c r="J491" s="167" t="str">
        <f t="shared" si="48"/>
        <v/>
      </c>
      <c r="K491" s="5"/>
      <c r="L491" s="167" t="str">
        <f t="shared" si="49"/>
        <v/>
      </c>
      <c r="M491" s="5" t="e">
        <f t="shared" si="46"/>
        <v>#N/A</v>
      </c>
      <c r="N491" s="3" t="str">
        <f t="shared" si="45"/>
        <v/>
      </c>
    </row>
    <row r="492" spans="1:14" x14ac:dyDescent="0.15">
      <c r="A492" s="166"/>
      <c r="B492" s="204" t="e">
        <f>VLOOKUP(A492,Adr!A:B,2,FALSE)</f>
        <v>#N/A</v>
      </c>
      <c r="C492" s="196"/>
      <c r="D492" s="290"/>
      <c r="E492" s="230"/>
      <c r="F492" s="166"/>
      <c r="G492" s="169"/>
      <c r="H492" s="169"/>
      <c r="I492" s="192" t="str">
        <f t="shared" si="47"/>
        <v/>
      </c>
      <c r="J492" s="167" t="str">
        <f t="shared" si="48"/>
        <v/>
      </c>
      <c r="K492" s="5"/>
      <c r="L492" s="167" t="str">
        <f t="shared" si="49"/>
        <v/>
      </c>
      <c r="M492" s="5" t="e">
        <f t="shared" si="46"/>
        <v>#N/A</v>
      </c>
      <c r="N492" s="3" t="str">
        <f t="shared" si="45"/>
        <v/>
      </c>
    </row>
    <row r="493" spans="1:14" x14ac:dyDescent="0.15">
      <c r="A493" s="202"/>
      <c r="B493" s="204" t="e">
        <f>VLOOKUP(A493,Adr!A:B,2,FALSE)</f>
        <v>#N/A</v>
      </c>
      <c r="C493" s="169"/>
      <c r="D493" s="289"/>
      <c r="E493" s="173"/>
      <c r="F493" s="166"/>
      <c r="G493" s="169"/>
      <c r="H493" s="169"/>
      <c r="I493" s="192" t="str">
        <f t="shared" si="47"/>
        <v/>
      </c>
      <c r="J493" s="167" t="str">
        <f t="shared" si="48"/>
        <v/>
      </c>
      <c r="K493" s="5"/>
      <c r="L493" s="167" t="str">
        <f t="shared" si="49"/>
        <v/>
      </c>
      <c r="M493" s="5" t="e">
        <f t="shared" si="46"/>
        <v>#N/A</v>
      </c>
      <c r="N493" s="3" t="str">
        <f t="shared" si="45"/>
        <v/>
      </c>
    </row>
    <row r="494" spans="1:14" x14ac:dyDescent="0.15">
      <c r="A494" s="202"/>
      <c r="B494" s="204" t="e">
        <f>VLOOKUP(A494,Adr!A:B,2,FALSE)</f>
        <v>#N/A</v>
      </c>
      <c r="C494" s="169"/>
      <c r="D494" s="289"/>
      <c r="E494" s="173"/>
      <c r="F494" s="166"/>
      <c r="G494" s="169"/>
      <c r="H494" s="169"/>
      <c r="I494" s="192" t="str">
        <f t="shared" si="47"/>
        <v/>
      </c>
      <c r="J494" s="167" t="str">
        <f t="shared" si="48"/>
        <v/>
      </c>
      <c r="K494" s="5"/>
      <c r="L494" s="167" t="str">
        <f t="shared" si="49"/>
        <v/>
      </c>
      <c r="M494" s="5" t="e">
        <f t="shared" si="46"/>
        <v>#N/A</v>
      </c>
      <c r="N494" s="3" t="str">
        <f t="shared" si="45"/>
        <v/>
      </c>
    </row>
    <row r="495" spans="1:14" x14ac:dyDescent="0.15">
      <c r="A495" s="198"/>
      <c r="B495" s="204" t="e">
        <f>VLOOKUP(A495,Adr!A:B,2,FALSE)</f>
        <v>#N/A</v>
      </c>
      <c r="C495" s="196"/>
      <c r="D495" s="290"/>
      <c r="E495" s="230"/>
      <c r="F495" s="166"/>
      <c r="G495" s="169"/>
      <c r="H495" s="169"/>
      <c r="I495" s="192" t="str">
        <f t="shared" si="47"/>
        <v/>
      </c>
      <c r="J495" s="167" t="str">
        <f t="shared" si="48"/>
        <v/>
      </c>
      <c r="K495" s="5"/>
      <c r="L495" s="167" t="str">
        <f t="shared" si="49"/>
        <v/>
      </c>
      <c r="M495" s="5" t="e">
        <f t="shared" si="46"/>
        <v>#N/A</v>
      </c>
      <c r="N495" s="3" t="str">
        <f t="shared" si="45"/>
        <v/>
      </c>
    </row>
    <row r="496" spans="1:14" x14ac:dyDescent="0.15">
      <c r="A496" s="202"/>
      <c r="B496" s="204" t="e">
        <f>VLOOKUP(A496,Adr!A:B,2,FALSE)</f>
        <v>#N/A</v>
      </c>
      <c r="C496" s="185"/>
      <c r="D496" s="288"/>
      <c r="E496" s="230"/>
      <c r="F496" s="166"/>
      <c r="G496" s="169"/>
      <c r="H496" s="169"/>
      <c r="I496" s="192" t="str">
        <f t="shared" si="47"/>
        <v/>
      </c>
      <c r="J496" s="167" t="str">
        <f t="shared" si="48"/>
        <v/>
      </c>
      <c r="K496" s="5"/>
      <c r="L496" s="167" t="str">
        <f t="shared" si="49"/>
        <v/>
      </c>
      <c r="M496" s="5" t="e">
        <f t="shared" si="46"/>
        <v>#N/A</v>
      </c>
      <c r="N496" s="3" t="str">
        <f t="shared" si="45"/>
        <v/>
      </c>
    </row>
    <row r="497" spans="1:14" x14ac:dyDescent="0.15">
      <c r="A497" s="198"/>
      <c r="B497" s="204" t="e">
        <f>VLOOKUP(A497,Adr!A:B,2,FALSE)</f>
        <v>#N/A</v>
      </c>
      <c r="C497" s="169"/>
      <c r="D497" s="289"/>
      <c r="E497" s="230"/>
      <c r="F497" s="166"/>
      <c r="G497" s="169"/>
      <c r="H497" s="169"/>
      <c r="I497" s="192" t="str">
        <f t="shared" si="47"/>
        <v/>
      </c>
      <c r="J497" s="167" t="str">
        <f t="shared" si="48"/>
        <v/>
      </c>
      <c r="K497" s="5"/>
      <c r="L497" s="167" t="str">
        <f t="shared" si="49"/>
        <v/>
      </c>
      <c r="M497" s="5" t="e">
        <f t="shared" si="46"/>
        <v>#N/A</v>
      </c>
      <c r="N497" s="3" t="str">
        <f t="shared" si="45"/>
        <v/>
      </c>
    </row>
    <row r="498" spans="1:14" x14ac:dyDescent="0.15">
      <c r="A498" s="198"/>
      <c r="B498" s="204" t="e">
        <f>VLOOKUP(A498,Adr!A:B,2,FALSE)</f>
        <v>#N/A</v>
      </c>
      <c r="C498" s="185"/>
      <c r="D498" s="288"/>
      <c r="E498" s="173"/>
      <c r="F498" s="166"/>
      <c r="G498" s="169"/>
      <c r="H498" s="169"/>
      <c r="I498" s="192" t="str">
        <f t="shared" si="47"/>
        <v/>
      </c>
      <c r="J498" s="167" t="str">
        <f t="shared" si="48"/>
        <v/>
      </c>
      <c r="K498" s="5"/>
      <c r="L498" s="167" t="str">
        <f t="shared" si="49"/>
        <v/>
      </c>
      <c r="M498" s="5" t="e">
        <f t="shared" si="46"/>
        <v>#N/A</v>
      </c>
      <c r="N498" s="3" t="str">
        <f t="shared" si="45"/>
        <v/>
      </c>
    </row>
    <row r="499" spans="1:14" x14ac:dyDescent="0.15">
      <c r="A499" s="178"/>
      <c r="B499" s="204" t="e">
        <f>VLOOKUP(A499,Adr!A:B,2,FALSE)</f>
        <v>#N/A</v>
      </c>
      <c r="C499" s="196"/>
      <c r="D499" s="288"/>
      <c r="E499" s="230"/>
      <c r="F499" s="166"/>
      <c r="G499" s="169"/>
      <c r="H499" s="169"/>
      <c r="I499" s="192" t="str">
        <f t="shared" si="47"/>
        <v/>
      </c>
      <c r="J499" s="167" t="str">
        <f t="shared" si="48"/>
        <v/>
      </c>
      <c r="K499" s="5"/>
      <c r="L499" s="167" t="str">
        <f t="shared" si="49"/>
        <v/>
      </c>
      <c r="M499" s="5" t="e">
        <f t="shared" si="46"/>
        <v>#N/A</v>
      </c>
      <c r="N499" s="3" t="str">
        <f t="shared" si="45"/>
        <v/>
      </c>
    </row>
    <row r="500" spans="1:14" x14ac:dyDescent="0.15">
      <c r="A500" s="166"/>
      <c r="B500" s="204" t="e">
        <f>VLOOKUP(A500,Adr!A:B,2,FALSE)</f>
        <v>#N/A</v>
      </c>
      <c r="C500" s="196"/>
      <c r="D500" s="290"/>
      <c r="E500" s="173"/>
      <c r="F500" s="166"/>
      <c r="G500" s="169"/>
      <c r="H500" s="169"/>
      <c r="I500" s="192" t="str">
        <f t="shared" si="47"/>
        <v/>
      </c>
      <c r="J500" s="167" t="str">
        <f t="shared" si="48"/>
        <v/>
      </c>
      <c r="K500" s="5"/>
      <c r="L500" s="167" t="str">
        <f t="shared" si="49"/>
        <v/>
      </c>
      <c r="M500" s="5" t="e">
        <f t="shared" si="46"/>
        <v>#N/A</v>
      </c>
      <c r="N500" s="3" t="str">
        <f t="shared" si="45"/>
        <v/>
      </c>
    </row>
    <row r="501" spans="1:14" x14ac:dyDescent="0.15">
      <c r="A501" s="202"/>
      <c r="B501" s="204" t="e">
        <f>VLOOKUP(A501,Adr!A:B,2,FALSE)</f>
        <v>#N/A</v>
      </c>
      <c r="C501" s="185"/>
      <c r="D501" s="288"/>
      <c r="E501" s="173"/>
      <c r="F501" s="166"/>
      <c r="G501" s="169"/>
      <c r="H501" s="169"/>
      <c r="I501" s="192" t="str">
        <f t="shared" si="47"/>
        <v/>
      </c>
      <c r="J501" s="167" t="str">
        <f t="shared" si="48"/>
        <v/>
      </c>
      <c r="K501" s="5"/>
      <c r="L501" s="167" t="str">
        <f t="shared" si="49"/>
        <v/>
      </c>
      <c r="M501" s="5" t="e">
        <f t="shared" si="46"/>
        <v>#N/A</v>
      </c>
      <c r="N501" s="3" t="str">
        <f t="shared" si="45"/>
        <v/>
      </c>
    </row>
    <row r="502" spans="1:14" x14ac:dyDescent="0.15">
      <c r="A502" s="202"/>
      <c r="B502" s="204" t="e">
        <f>VLOOKUP(A502,Adr!A:B,2,FALSE)</f>
        <v>#N/A</v>
      </c>
      <c r="C502" s="185"/>
      <c r="D502" s="288"/>
      <c r="E502" s="230"/>
      <c r="F502" s="166"/>
      <c r="G502" s="169"/>
      <c r="H502" s="169"/>
      <c r="I502" s="192" t="str">
        <f t="shared" si="47"/>
        <v/>
      </c>
      <c r="J502" s="167" t="str">
        <f t="shared" si="48"/>
        <v/>
      </c>
      <c r="K502" s="5"/>
      <c r="L502" s="167" t="str">
        <f t="shared" si="49"/>
        <v/>
      </c>
      <c r="M502" s="5" t="e">
        <f t="shared" si="46"/>
        <v>#N/A</v>
      </c>
      <c r="N502" s="3" t="str">
        <f t="shared" si="45"/>
        <v/>
      </c>
    </row>
    <row r="503" spans="1:14" x14ac:dyDescent="0.15">
      <c r="A503" s="166"/>
      <c r="B503" s="204" t="e">
        <f>VLOOKUP(A503,Adr!A:B,2,FALSE)</f>
        <v>#N/A</v>
      </c>
      <c r="C503" s="196"/>
      <c r="D503" s="290"/>
      <c r="E503" s="173"/>
      <c r="F503" s="166"/>
      <c r="G503" s="169"/>
      <c r="H503" s="169"/>
      <c r="I503" s="192" t="str">
        <f t="shared" si="47"/>
        <v/>
      </c>
      <c r="J503" s="167" t="str">
        <f t="shared" si="48"/>
        <v/>
      </c>
      <c r="K503" s="5"/>
      <c r="L503" s="167" t="str">
        <f t="shared" si="49"/>
        <v/>
      </c>
      <c r="M503" s="5" t="e">
        <f t="shared" si="46"/>
        <v>#N/A</v>
      </c>
      <c r="N503" s="3" t="str">
        <f t="shared" si="45"/>
        <v/>
      </c>
    </row>
    <row r="504" spans="1:14" x14ac:dyDescent="0.15">
      <c r="A504" s="202"/>
      <c r="B504" s="204" t="e">
        <f>VLOOKUP(A504,Adr!A:B,2,FALSE)</f>
        <v>#N/A</v>
      </c>
      <c r="C504" s="196"/>
      <c r="D504" s="290"/>
      <c r="E504" s="230"/>
      <c r="F504" s="166"/>
      <c r="G504" s="169"/>
      <c r="H504" s="169"/>
      <c r="I504" s="192" t="str">
        <f t="shared" si="47"/>
        <v/>
      </c>
      <c r="J504" s="167" t="str">
        <f t="shared" si="48"/>
        <v/>
      </c>
      <c r="K504" s="5"/>
      <c r="L504" s="167" t="str">
        <f t="shared" si="49"/>
        <v/>
      </c>
      <c r="M504" s="5" t="e">
        <f t="shared" si="46"/>
        <v>#N/A</v>
      </c>
      <c r="N504" s="3" t="str">
        <f t="shared" si="45"/>
        <v/>
      </c>
    </row>
    <row r="505" spans="1:14" x14ac:dyDescent="0.15">
      <c r="A505" s="202"/>
      <c r="B505" s="204" t="e">
        <f>VLOOKUP(A505,Adr!A:B,2,FALSE)</f>
        <v>#N/A</v>
      </c>
      <c r="C505" s="185"/>
      <c r="D505" s="288"/>
      <c r="E505" s="173"/>
      <c r="F505" s="166"/>
      <c r="G505" s="169"/>
      <c r="H505" s="169"/>
      <c r="I505" s="192" t="str">
        <f t="shared" si="47"/>
        <v/>
      </c>
      <c r="J505" s="167" t="str">
        <f t="shared" si="48"/>
        <v/>
      </c>
      <c r="K505" s="5"/>
      <c r="L505" s="167" t="str">
        <f t="shared" si="49"/>
        <v/>
      </c>
      <c r="M505" s="5" t="e">
        <f t="shared" si="46"/>
        <v>#N/A</v>
      </c>
      <c r="N505" s="3" t="str">
        <f t="shared" si="45"/>
        <v/>
      </c>
    </row>
    <row r="506" spans="1:14" x14ac:dyDescent="0.15">
      <c r="A506" s="166"/>
      <c r="B506" s="204" t="e">
        <f>VLOOKUP(A506,Adr!A:B,2,FALSE)</f>
        <v>#N/A</v>
      </c>
      <c r="C506" s="196"/>
      <c r="D506" s="290"/>
      <c r="E506" s="230"/>
      <c r="F506" s="166"/>
      <c r="G506" s="169"/>
      <c r="H506" s="169"/>
      <c r="I506" s="192" t="str">
        <f t="shared" si="47"/>
        <v/>
      </c>
      <c r="J506" s="167" t="str">
        <f t="shared" si="48"/>
        <v/>
      </c>
      <c r="K506" s="5"/>
      <c r="L506" s="167" t="str">
        <f t="shared" si="49"/>
        <v/>
      </c>
      <c r="M506" s="5" t="e">
        <f t="shared" si="46"/>
        <v>#N/A</v>
      </c>
      <c r="N506" s="3" t="str">
        <f t="shared" si="45"/>
        <v/>
      </c>
    </row>
    <row r="507" spans="1:14" x14ac:dyDescent="0.15">
      <c r="A507" s="166"/>
      <c r="B507" s="204" t="e">
        <f>VLOOKUP(A507,Adr!A:B,2,FALSE)</f>
        <v>#N/A</v>
      </c>
      <c r="C507" s="185"/>
      <c r="D507" s="288"/>
      <c r="E507" s="173"/>
      <c r="F507" s="166"/>
      <c r="G507" s="169"/>
      <c r="H507" s="169"/>
      <c r="I507" s="192" t="str">
        <f t="shared" si="47"/>
        <v/>
      </c>
      <c r="J507" s="167" t="str">
        <f t="shared" si="48"/>
        <v/>
      </c>
      <c r="K507" s="5"/>
      <c r="L507" s="167" t="str">
        <f t="shared" si="49"/>
        <v/>
      </c>
      <c r="M507" s="5" t="e">
        <f t="shared" si="46"/>
        <v>#N/A</v>
      </c>
      <c r="N507" s="3" t="str">
        <f t="shared" si="45"/>
        <v/>
      </c>
    </row>
    <row r="508" spans="1:14" x14ac:dyDescent="0.15">
      <c r="A508" s="198"/>
      <c r="B508" s="204" t="e">
        <f>VLOOKUP(A508,Adr!A:B,2,FALSE)</f>
        <v>#N/A</v>
      </c>
      <c r="C508" s="169"/>
      <c r="D508" s="289"/>
      <c r="E508" s="173"/>
      <c r="F508" s="166"/>
      <c r="G508" s="169"/>
      <c r="H508" s="169"/>
      <c r="I508" s="192" t="str">
        <f t="shared" si="47"/>
        <v/>
      </c>
      <c r="J508" s="167" t="str">
        <f t="shared" si="48"/>
        <v/>
      </c>
      <c r="K508" s="5"/>
      <c r="L508" s="167" t="str">
        <f t="shared" si="49"/>
        <v/>
      </c>
      <c r="M508" s="5" t="e">
        <f t="shared" si="46"/>
        <v>#N/A</v>
      </c>
      <c r="N508" s="3" t="str">
        <f t="shared" si="45"/>
        <v/>
      </c>
    </row>
    <row r="509" spans="1:14" x14ac:dyDescent="0.15">
      <c r="A509" s="166"/>
      <c r="B509" s="204" t="e">
        <f>VLOOKUP(A509,Adr!A:B,2,FALSE)</f>
        <v>#N/A</v>
      </c>
      <c r="C509" s="185"/>
      <c r="D509" s="187"/>
      <c r="E509" s="173"/>
      <c r="F509" s="182"/>
      <c r="G509" s="185"/>
      <c r="H509" s="185"/>
      <c r="I509" s="192" t="str">
        <f t="shared" si="47"/>
        <v/>
      </c>
      <c r="J509" s="167" t="str">
        <f t="shared" si="48"/>
        <v/>
      </c>
      <c r="K509" s="5"/>
      <c r="L509" s="167" t="str">
        <f t="shared" si="49"/>
        <v/>
      </c>
      <c r="M509" s="5" t="e">
        <f t="shared" si="46"/>
        <v>#N/A</v>
      </c>
      <c r="N509" s="3" t="str">
        <f t="shared" si="45"/>
        <v/>
      </c>
    </row>
    <row r="510" spans="1:14" x14ac:dyDescent="0.15">
      <c r="A510" s="182"/>
      <c r="B510" s="204" t="e">
        <f>VLOOKUP(A510,Adr!A:B,2,FALSE)</f>
        <v>#N/A</v>
      </c>
      <c r="C510" s="185"/>
      <c r="D510" s="187"/>
      <c r="E510" s="230"/>
      <c r="F510" s="182"/>
      <c r="G510" s="185"/>
      <c r="H510" s="185"/>
      <c r="I510" s="192" t="str">
        <f t="shared" si="47"/>
        <v/>
      </c>
      <c r="J510" s="167"/>
      <c r="K510" s="5"/>
      <c r="L510" s="167" t="str">
        <f t="shared" si="49"/>
        <v/>
      </c>
      <c r="M510" s="5" t="e">
        <f t="shared" si="46"/>
        <v>#N/A</v>
      </c>
      <c r="N510" s="3" t="str">
        <f t="shared" si="45"/>
        <v/>
      </c>
    </row>
    <row r="511" spans="1:14" x14ac:dyDescent="0.15">
      <c r="A511" s="198"/>
      <c r="B511" s="204" t="e">
        <f>VLOOKUP(A511,Adr!A:B,2,FALSE)</f>
        <v>#N/A</v>
      </c>
      <c r="C511" s="169"/>
      <c r="D511" s="172"/>
      <c r="E511" s="173"/>
      <c r="F511" s="166"/>
      <c r="G511" s="169"/>
      <c r="H511" s="169"/>
      <c r="I511" s="192" t="str">
        <f t="shared" si="47"/>
        <v/>
      </c>
      <c r="J511" s="167"/>
      <c r="K511" s="5"/>
      <c r="L511" s="167" t="str">
        <f t="shared" si="49"/>
        <v/>
      </c>
      <c r="M511" s="5" t="e">
        <f t="shared" si="46"/>
        <v>#N/A</v>
      </c>
      <c r="N511" s="3" t="str">
        <f t="shared" si="45"/>
        <v/>
      </c>
    </row>
    <row r="512" spans="1:14" x14ac:dyDescent="0.15">
      <c r="A512" s="166"/>
      <c r="B512" s="204" t="e">
        <f>VLOOKUP(A512,Adr!A:B,2,FALSE)</f>
        <v>#N/A</v>
      </c>
      <c r="C512" s="197"/>
      <c r="D512" s="191"/>
      <c r="E512" s="173"/>
      <c r="F512" s="166"/>
      <c r="G512" s="169"/>
      <c r="H512" s="169"/>
      <c r="I512" s="192" t="str">
        <f t="shared" si="47"/>
        <v/>
      </c>
      <c r="J512" s="167"/>
      <c r="K512" s="5"/>
      <c r="L512" s="167" t="str">
        <f t="shared" si="49"/>
        <v/>
      </c>
      <c r="M512" s="5" t="e">
        <f t="shared" si="46"/>
        <v>#N/A</v>
      </c>
      <c r="N512" s="3" t="str">
        <f t="shared" si="45"/>
        <v/>
      </c>
    </row>
    <row r="513" spans="1:14" x14ac:dyDescent="0.15">
      <c r="A513" s="166"/>
      <c r="B513" s="204" t="e">
        <f>VLOOKUP(A513,Adr!A:B,2,FALSE)</f>
        <v>#N/A</v>
      </c>
      <c r="C513" s="197"/>
      <c r="D513" s="191"/>
      <c r="E513" s="173"/>
      <c r="F513" s="166"/>
      <c r="G513" s="169"/>
      <c r="H513" s="169"/>
      <c r="I513" s="192" t="str">
        <f t="shared" si="47"/>
        <v/>
      </c>
      <c r="J513" s="167"/>
      <c r="K513" s="5"/>
      <c r="L513" s="167" t="str">
        <f t="shared" si="49"/>
        <v/>
      </c>
      <c r="M513" s="5" t="e">
        <f t="shared" si="46"/>
        <v>#N/A</v>
      </c>
      <c r="N513" s="3" t="str">
        <f t="shared" si="45"/>
        <v/>
      </c>
    </row>
    <row r="514" spans="1:14" x14ac:dyDescent="0.15">
      <c r="A514" s="182"/>
      <c r="B514" s="204" t="e">
        <f>VLOOKUP(A514,Adr!A:B,2,FALSE)</f>
        <v>#N/A</v>
      </c>
      <c r="C514" s="185"/>
      <c r="D514" s="187"/>
      <c r="E514" s="173"/>
      <c r="F514" s="182"/>
      <c r="G514" s="185"/>
      <c r="H514" s="185"/>
      <c r="I514" s="192" t="str">
        <f t="shared" si="47"/>
        <v/>
      </c>
      <c r="J514" s="167"/>
      <c r="K514" s="5"/>
      <c r="L514" s="167" t="str">
        <f t="shared" si="49"/>
        <v/>
      </c>
      <c r="M514" s="5" t="e">
        <f t="shared" si="46"/>
        <v>#N/A</v>
      </c>
      <c r="N514" s="3" t="str">
        <f t="shared" si="45"/>
        <v/>
      </c>
    </row>
    <row r="515" spans="1:14" x14ac:dyDescent="0.15">
      <c r="A515" s="182"/>
      <c r="B515" s="204" t="e">
        <f>VLOOKUP(A515,Adr!A:B,2,FALSE)</f>
        <v>#N/A</v>
      </c>
      <c r="C515" s="185"/>
      <c r="D515" s="187"/>
      <c r="E515" s="173"/>
      <c r="F515" s="182"/>
      <c r="G515" s="185"/>
      <c r="H515" s="185"/>
      <c r="I515" s="192" t="str">
        <f t="shared" si="47"/>
        <v/>
      </c>
      <c r="J515" s="167"/>
      <c r="K515" s="5"/>
      <c r="L515" s="167" t="str">
        <f t="shared" si="49"/>
        <v/>
      </c>
      <c r="M515" s="5" t="e">
        <f t="shared" si="46"/>
        <v>#N/A</v>
      </c>
      <c r="N515" s="3" t="str">
        <f t="shared" si="45"/>
        <v/>
      </c>
    </row>
    <row r="516" spans="1:14" x14ac:dyDescent="0.15">
      <c r="A516" s="182"/>
      <c r="B516" s="204" t="e">
        <f>VLOOKUP(A516,Adr!A:B,2,FALSE)</f>
        <v>#N/A</v>
      </c>
      <c r="C516" s="185"/>
      <c r="D516" s="187"/>
      <c r="E516" s="173"/>
      <c r="F516" s="182"/>
      <c r="G516" s="185"/>
      <c r="H516" s="185"/>
      <c r="I516" s="192" t="str">
        <f t="shared" si="47"/>
        <v/>
      </c>
      <c r="J516" s="167"/>
      <c r="K516" s="5"/>
      <c r="L516" s="167" t="str">
        <f t="shared" si="49"/>
        <v/>
      </c>
      <c r="M516" s="5" t="e">
        <f t="shared" si="46"/>
        <v>#N/A</v>
      </c>
      <c r="N516" s="3" t="str">
        <f t="shared" si="45"/>
        <v/>
      </c>
    </row>
    <row r="517" spans="1:14" x14ac:dyDescent="0.15">
      <c r="A517" s="182"/>
      <c r="B517" s="204" t="e">
        <f>VLOOKUP(A517,Adr!A:B,2,FALSE)</f>
        <v>#N/A</v>
      </c>
      <c r="C517" s="185"/>
      <c r="D517" s="187"/>
      <c r="E517" s="230"/>
      <c r="F517" s="182"/>
      <c r="G517" s="185"/>
      <c r="H517" s="185"/>
      <c r="I517" s="192" t="str">
        <f t="shared" si="47"/>
        <v/>
      </c>
      <c r="J517" s="167"/>
      <c r="K517" s="5"/>
      <c r="L517" s="167" t="str">
        <f t="shared" si="49"/>
        <v/>
      </c>
      <c r="M517" s="5" t="e">
        <f t="shared" si="46"/>
        <v>#N/A</v>
      </c>
      <c r="N517" s="3" t="str">
        <f t="shared" si="45"/>
        <v/>
      </c>
    </row>
    <row r="518" spans="1:14" x14ac:dyDescent="0.15">
      <c r="A518" s="198"/>
      <c r="B518" s="204" t="e">
        <f>VLOOKUP(A518,Adr!A:B,2,FALSE)</f>
        <v>#N/A</v>
      </c>
      <c r="C518" s="169"/>
      <c r="D518" s="172"/>
      <c r="E518" s="173"/>
      <c r="F518" s="166"/>
      <c r="G518" s="169"/>
      <c r="H518" s="169"/>
      <c r="I518" s="192" t="str">
        <f t="shared" si="47"/>
        <v/>
      </c>
      <c r="J518" s="167"/>
      <c r="K518" s="5"/>
      <c r="L518" s="167" t="str">
        <f t="shared" si="49"/>
        <v/>
      </c>
      <c r="M518" s="5" t="e">
        <f t="shared" si="46"/>
        <v>#N/A</v>
      </c>
      <c r="N518" s="3" t="str">
        <f t="shared" ref="N518:N581" si="50">+I518&amp;H518</f>
        <v/>
      </c>
    </row>
    <row r="519" spans="1:14" x14ac:dyDescent="0.15">
      <c r="A519" s="166"/>
      <c r="B519" s="204" t="e">
        <f>VLOOKUP(A519,Adr!A:B,2,FALSE)</f>
        <v>#N/A</v>
      </c>
      <c r="C519" s="196"/>
      <c r="D519" s="186"/>
      <c r="E519" s="173"/>
      <c r="F519" s="166"/>
      <c r="G519" s="169"/>
      <c r="H519" s="169"/>
      <c r="I519" s="192" t="str">
        <f t="shared" si="47"/>
        <v/>
      </c>
      <c r="J519" s="167"/>
      <c r="K519" s="5"/>
      <c r="L519" s="167" t="str">
        <f t="shared" si="49"/>
        <v/>
      </c>
      <c r="M519" s="5" t="e">
        <f t="shared" si="46"/>
        <v>#N/A</v>
      </c>
      <c r="N519" s="3" t="str">
        <f t="shared" si="50"/>
        <v/>
      </c>
    </row>
    <row r="520" spans="1:14" x14ac:dyDescent="0.15">
      <c r="A520" s="166"/>
      <c r="B520" s="204" t="e">
        <f>VLOOKUP(A520,Adr!A:B,2,FALSE)</f>
        <v>#N/A</v>
      </c>
      <c r="C520" s="197"/>
      <c r="D520" s="191"/>
      <c r="E520" s="173"/>
      <c r="F520" s="166"/>
      <c r="G520" s="169"/>
      <c r="H520" s="169"/>
      <c r="I520" s="192" t="str">
        <f t="shared" si="47"/>
        <v/>
      </c>
      <c r="J520" s="167"/>
      <c r="K520" s="5"/>
      <c r="L520" s="167" t="str">
        <f t="shared" si="49"/>
        <v/>
      </c>
      <c r="M520" s="5" t="e">
        <f t="shared" si="46"/>
        <v>#N/A</v>
      </c>
      <c r="N520" s="3" t="str">
        <f t="shared" si="50"/>
        <v/>
      </c>
    </row>
    <row r="521" spans="1:14" x14ac:dyDescent="0.15">
      <c r="A521" s="198"/>
      <c r="B521" s="204" t="e">
        <f>VLOOKUP(A521,Adr!A:B,2,FALSE)</f>
        <v>#N/A</v>
      </c>
      <c r="C521" s="169"/>
      <c r="D521" s="172"/>
      <c r="E521" s="173"/>
      <c r="F521" s="166"/>
      <c r="G521" s="169"/>
      <c r="H521" s="169"/>
      <c r="I521" s="192" t="str">
        <f t="shared" si="47"/>
        <v/>
      </c>
      <c r="J521" s="167"/>
      <c r="K521" s="5"/>
      <c r="L521" s="167" t="str">
        <f t="shared" si="49"/>
        <v/>
      </c>
      <c r="M521" s="5" t="e">
        <f t="shared" si="46"/>
        <v>#N/A</v>
      </c>
      <c r="N521" s="3" t="str">
        <f t="shared" si="50"/>
        <v/>
      </c>
    </row>
    <row r="522" spans="1:14" x14ac:dyDescent="0.15">
      <c r="A522" s="166"/>
      <c r="B522" s="204" t="e">
        <f>VLOOKUP(A522,Adr!A:B,2,FALSE)</f>
        <v>#N/A</v>
      </c>
      <c r="C522" s="197"/>
      <c r="D522" s="191"/>
      <c r="E522" s="173"/>
      <c r="F522" s="166"/>
      <c r="G522" s="169"/>
      <c r="H522" s="169"/>
      <c r="I522" s="192" t="str">
        <f t="shared" si="47"/>
        <v/>
      </c>
      <c r="J522" s="167"/>
      <c r="K522" s="5"/>
      <c r="L522" s="167" t="str">
        <f t="shared" si="49"/>
        <v/>
      </c>
      <c r="M522" s="5" t="e">
        <f t="shared" si="46"/>
        <v>#N/A</v>
      </c>
      <c r="N522" s="3" t="str">
        <f t="shared" si="50"/>
        <v/>
      </c>
    </row>
    <row r="523" spans="1:14" x14ac:dyDescent="0.15">
      <c r="A523" s="166"/>
      <c r="B523" s="204" t="e">
        <f>VLOOKUP(A523,Adr!A:B,2,FALSE)</f>
        <v>#N/A</v>
      </c>
      <c r="C523" s="197"/>
      <c r="D523" s="187"/>
      <c r="E523" s="173"/>
      <c r="F523" s="166"/>
      <c r="G523" s="169"/>
      <c r="H523" s="169"/>
      <c r="I523" s="192" t="str">
        <f t="shared" si="47"/>
        <v/>
      </c>
      <c r="J523" s="167"/>
      <c r="K523" s="5"/>
      <c r="L523" s="167" t="str">
        <f t="shared" si="49"/>
        <v/>
      </c>
      <c r="M523" s="5" t="e">
        <f t="shared" si="46"/>
        <v>#N/A</v>
      </c>
      <c r="N523" s="3" t="str">
        <f t="shared" si="50"/>
        <v/>
      </c>
    </row>
    <row r="524" spans="1:14" x14ac:dyDescent="0.15">
      <c r="A524" s="198"/>
      <c r="B524" s="204" t="e">
        <f>VLOOKUP(A524,Adr!A:B,2,FALSE)</f>
        <v>#N/A</v>
      </c>
      <c r="C524" s="169"/>
      <c r="D524" s="172"/>
      <c r="E524" s="173"/>
      <c r="F524" s="166"/>
      <c r="G524" s="169"/>
      <c r="H524" s="169"/>
      <c r="I524" s="192" t="str">
        <f t="shared" si="47"/>
        <v/>
      </c>
      <c r="J524" s="167"/>
      <c r="K524" s="5"/>
      <c r="L524" s="167" t="str">
        <f t="shared" si="49"/>
        <v/>
      </c>
      <c r="M524" s="5" t="e">
        <f t="shared" si="46"/>
        <v>#N/A</v>
      </c>
      <c r="N524" s="3" t="str">
        <f t="shared" si="50"/>
        <v/>
      </c>
    </row>
    <row r="525" spans="1:14" x14ac:dyDescent="0.15">
      <c r="A525" s="166"/>
      <c r="B525" s="204" t="e">
        <f>VLOOKUP(A525,Adr!A:B,2,FALSE)</f>
        <v>#N/A</v>
      </c>
      <c r="C525" s="197"/>
      <c r="D525" s="191"/>
      <c r="E525" s="173"/>
      <c r="F525" s="166"/>
      <c r="G525" s="169"/>
      <c r="H525" s="169"/>
      <c r="I525" s="192" t="str">
        <f t="shared" si="47"/>
        <v/>
      </c>
      <c r="J525" s="167"/>
      <c r="K525" s="5"/>
      <c r="L525" s="167" t="str">
        <f t="shared" si="49"/>
        <v/>
      </c>
      <c r="M525" s="5" t="e">
        <f t="shared" si="46"/>
        <v>#N/A</v>
      </c>
      <c r="N525" s="3" t="str">
        <f t="shared" si="50"/>
        <v/>
      </c>
    </row>
    <row r="526" spans="1:14" x14ac:dyDescent="0.15">
      <c r="A526" s="166"/>
      <c r="B526" s="204" t="e">
        <f>VLOOKUP(A526,Adr!A:B,2,FALSE)</f>
        <v>#N/A</v>
      </c>
      <c r="C526" s="197"/>
      <c r="D526" s="191"/>
      <c r="E526" s="173"/>
      <c r="F526" s="166"/>
      <c r="G526" s="169"/>
      <c r="H526" s="169"/>
      <c r="I526" s="192" t="str">
        <f t="shared" si="47"/>
        <v/>
      </c>
      <c r="J526" s="167"/>
      <c r="K526" s="5"/>
      <c r="L526" s="167" t="str">
        <f t="shared" si="49"/>
        <v/>
      </c>
      <c r="M526" s="5" t="e">
        <f t="shared" si="46"/>
        <v>#N/A</v>
      </c>
      <c r="N526" s="3" t="str">
        <f t="shared" si="50"/>
        <v/>
      </c>
    </row>
    <row r="527" spans="1:14" x14ac:dyDescent="0.15">
      <c r="A527" s="166"/>
      <c r="B527" s="204" t="e">
        <f>VLOOKUP(A527,Adr!A:B,2,FALSE)</f>
        <v>#N/A</v>
      </c>
      <c r="C527" s="197"/>
      <c r="D527" s="191"/>
      <c r="E527" s="173"/>
      <c r="F527" s="166"/>
      <c r="G527" s="169"/>
      <c r="H527" s="169"/>
      <c r="I527" s="192" t="str">
        <f t="shared" si="47"/>
        <v/>
      </c>
      <c r="J527" s="167"/>
      <c r="K527" s="5"/>
      <c r="L527" s="167" t="str">
        <f t="shared" si="49"/>
        <v/>
      </c>
      <c r="M527" s="5" t="e">
        <f t="shared" ref="M527:M590" si="51">B527&amp;F527&amp;H527&amp;C527</f>
        <v>#N/A</v>
      </c>
      <c r="N527" s="3" t="str">
        <f t="shared" si="50"/>
        <v/>
      </c>
    </row>
    <row r="528" spans="1:14" x14ac:dyDescent="0.15">
      <c r="A528" s="166"/>
      <c r="B528" s="204" t="e">
        <f>VLOOKUP(A528,Adr!A:B,2,FALSE)</f>
        <v>#N/A</v>
      </c>
      <c r="C528" s="197"/>
      <c r="D528" s="191"/>
      <c r="E528" s="173"/>
      <c r="F528" s="166"/>
      <c r="G528" s="169"/>
      <c r="H528" s="169"/>
      <c r="I528" s="192" t="str">
        <f t="shared" si="47"/>
        <v/>
      </c>
      <c r="J528" s="167"/>
      <c r="K528" s="5"/>
      <c r="L528" s="167" t="str">
        <f t="shared" si="49"/>
        <v/>
      </c>
      <c r="M528" s="5" t="e">
        <f t="shared" si="51"/>
        <v>#N/A</v>
      </c>
      <c r="N528" s="3" t="str">
        <f t="shared" si="50"/>
        <v/>
      </c>
    </row>
    <row r="529" spans="1:14" x14ac:dyDescent="0.15">
      <c r="A529" s="166"/>
      <c r="B529" s="204" t="e">
        <f>VLOOKUP(A529,Adr!A:B,2,FALSE)</f>
        <v>#N/A</v>
      </c>
      <c r="C529" s="197"/>
      <c r="D529" s="191"/>
      <c r="E529" s="173"/>
      <c r="F529" s="166"/>
      <c r="G529" s="169"/>
      <c r="H529" s="169"/>
      <c r="I529" s="192" t="str">
        <f t="shared" si="47"/>
        <v/>
      </c>
      <c r="J529" s="167"/>
      <c r="K529" s="5"/>
      <c r="L529" s="167" t="str">
        <f t="shared" si="49"/>
        <v/>
      </c>
      <c r="M529" s="5" t="e">
        <f t="shared" si="51"/>
        <v>#N/A</v>
      </c>
      <c r="N529" s="3" t="str">
        <f t="shared" si="50"/>
        <v/>
      </c>
    </row>
    <row r="530" spans="1:14" x14ac:dyDescent="0.15">
      <c r="A530" s="198"/>
      <c r="B530" s="204" t="e">
        <f>VLOOKUP(A530,Adr!A:B,2,FALSE)</f>
        <v>#N/A</v>
      </c>
      <c r="C530" s="169"/>
      <c r="D530" s="172"/>
      <c r="E530" s="173"/>
      <c r="F530" s="166"/>
      <c r="G530" s="169"/>
      <c r="H530" s="169"/>
      <c r="I530" s="192" t="str">
        <f t="shared" si="47"/>
        <v/>
      </c>
      <c r="J530" s="167"/>
      <c r="K530" s="5"/>
      <c r="L530" s="167" t="str">
        <f t="shared" si="49"/>
        <v/>
      </c>
      <c r="M530" s="5" t="e">
        <f t="shared" si="51"/>
        <v>#N/A</v>
      </c>
      <c r="N530" s="3" t="str">
        <f t="shared" si="50"/>
        <v/>
      </c>
    </row>
    <row r="531" spans="1:14" x14ac:dyDescent="0.15">
      <c r="A531" s="182"/>
      <c r="B531" s="204" t="e">
        <f>VLOOKUP(A531,Adr!A:B,2,FALSE)</f>
        <v>#N/A</v>
      </c>
      <c r="C531" s="185"/>
      <c r="D531" s="187"/>
      <c r="E531" s="230"/>
      <c r="F531" s="182"/>
      <c r="G531" s="185"/>
      <c r="H531" s="185"/>
      <c r="I531" s="192" t="str">
        <f t="shared" si="47"/>
        <v/>
      </c>
      <c r="J531" s="167"/>
      <c r="K531" s="5"/>
      <c r="L531" s="167" t="str">
        <f t="shared" si="49"/>
        <v/>
      </c>
      <c r="M531" s="5" t="e">
        <f t="shared" si="51"/>
        <v>#N/A</v>
      </c>
      <c r="N531" s="3" t="str">
        <f t="shared" si="50"/>
        <v/>
      </c>
    </row>
    <row r="532" spans="1:14" x14ac:dyDescent="0.15">
      <c r="A532" s="166"/>
      <c r="B532" s="204" t="e">
        <f>VLOOKUP(A532,Adr!A:B,2,FALSE)</f>
        <v>#N/A</v>
      </c>
      <c r="C532" s="196"/>
      <c r="D532" s="186"/>
      <c r="E532" s="173"/>
      <c r="F532" s="166"/>
      <c r="G532" s="169"/>
      <c r="H532" s="169"/>
      <c r="I532" s="192" t="str">
        <f t="shared" si="47"/>
        <v/>
      </c>
      <c r="J532" s="167"/>
      <c r="K532" s="5"/>
      <c r="L532" s="167" t="str">
        <f t="shared" si="49"/>
        <v/>
      </c>
      <c r="M532" s="5" t="e">
        <f t="shared" si="51"/>
        <v>#N/A</v>
      </c>
      <c r="N532" s="3" t="str">
        <f t="shared" si="50"/>
        <v/>
      </c>
    </row>
    <row r="533" spans="1:14" x14ac:dyDescent="0.15">
      <c r="A533" s="166"/>
      <c r="B533" s="204" t="e">
        <f>VLOOKUP(A533,Adr!A:B,2,FALSE)</f>
        <v>#N/A</v>
      </c>
      <c r="C533" s="196"/>
      <c r="D533" s="186"/>
      <c r="E533" s="173"/>
      <c r="F533" s="166"/>
      <c r="G533" s="169"/>
      <c r="H533" s="169"/>
      <c r="I533" s="192" t="str">
        <f t="shared" si="47"/>
        <v/>
      </c>
      <c r="J533" s="167"/>
      <c r="K533" s="5"/>
      <c r="L533" s="167" t="str">
        <f t="shared" si="49"/>
        <v/>
      </c>
      <c r="M533" s="5" t="e">
        <f t="shared" si="51"/>
        <v>#N/A</v>
      </c>
      <c r="N533" s="3" t="str">
        <f t="shared" si="50"/>
        <v/>
      </c>
    </row>
    <row r="534" spans="1:14" x14ac:dyDescent="0.15">
      <c r="A534" s="166"/>
      <c r="B534" s="204" t="e">
        <f>VLOOKUP(A534,Adr!A:B,2,FALSE)</f>
        <v>#N/A</v>
      </c>
      <c r="C534" s="196"/>
      <c r="D534" s="187"/>
      <c r="E534" s="173"/>
      <c r="F534" s="166"/>
      <c r="G534" s="169"/>
      <c r="H534" s="169"/>
      <c r="I534" s="192" t="str">
        <f t="shared" si="47"/>
        <v/>
      </c>
      <c r="J534" s="167"/>
      <c r="K534" s="5"/>
      <c r="L534" s="167" t="str">
        <f t="shared" si="49"/>
        <v/>
      </c>
      <c r="M534" s="5" t="e">
        <f t="shared" si="51"/>
        <v>#N/A</v>
      </c>
      <c r="N534" s="3" t="str">
        <f t="shared" si="50"/>
        <v/>
      </c>
    </row>
    <row r="535" spans="1:14" x14ac:dyDescent="0.15">
      <c r="A535" s="166"/>
      <c r="B535" s="204" t="e">
        <f>VLOOKUP(A535,Adr!A:B,2,FALSE)</f>
        <v>#N/A</v>
      </c>
      <c r="C535" s="190"/>
      <c r="D535" s="172"/>
      <c r="E535" s="173"/>
      <c r="F535" s="166"/>
      <c r="G535" s="169"/>
      <c r="H535" s="169"/>
      <c r="I535" s="192" t="str">
        <f t="shared" si="47"/>
        <v/>
      </c>
      <c r="J535" s="167"/>
      <c r="K535" s="5"/>
      <c r="L535" s="167" t="str">
        <f t="shared" si="49"/>
        <v/>
      </c>
      <c r="M535" s="5" t="e">
        <f t="shared" si="51"/>
        <v>#N/A</v>
      </c>
      <c r="N535" s="3" t="str">
        <f t="shared" si="50"/>
        <v/>
      </c>
    </row>
    <row r="536" spans="1:14" x14ac:dyDescent="0.15">
      <c r="A536" s="166"/>
      <c r="B536" s="204" t="e">
        <f>VLOOKUP(A536,Adr!A:B,2,FALSE)</f>
        <v>#N/A</v>
      </c>
      <c r="C536" s="196"/>
      <c r="D536" s="172"/>
      <c r="E536" s="173"/>
      <c r="F536" s="166"/>
      <c r="G536" s="169"/>
      <c r="H536" s="169"/>
      <c r="I536" s="192" t="str">
        <f t="shared" si="47"/>
        <v/>
      </c>
      <c r="J536" s="167"/>
      <c r="K536" s="5"/>
      <c r="L536" s="167" t="str">
        <f t="shared" si="49"/>
        <v/>
      </c>
      <c r="M536" s="5" t="e">
        <f t="shared" si="51"/>
        <v>#N/A</v>
      </c>
      <c r="N536" s="3" t="str">
        <f t="shared" si="50"/>
        <v/>
      </c>
    </row>
    <row r="537" spans="1:14" x14ac:dyDescent="0.15">
      <c r="A537" s="166"/>
      <c r="B537" s="204" t="e">
        <f>VLOOKUP(A537,Adr!A:B,2,FALSE)</f>
        <v>#N/A</v>
      </c>
      <c r="C537" s="190"/>
      <c r="D537" s="172"/>
      <c r="E537" s="173"/>
      <c r="F537" s="166"/>
      <c r="G537" s="169"/>
      <c r="H537" s="169"/>
      <c r="I537" s="192" t="str">
        <f t="shared" si="47"/>
        <v/>
      </c>
      <c r="J537" s="167"/>
      <c r="K537" s="5"/>
      <c r="L537" s="167" t="str">
        <f t="shared" si="49"/>
        <v/>
      </c>
      <c r="M537" s="5" t="e">
        <f t="shared" si="51"/>
        <v>#N/A</v>
      </c>
      <c r="N537" s="3" t="str">
        <f t="shared" si="50"/>
        <v/>
      </c>
    </row>
    <row r="538" spans="1:14" x14ac:dyDescent="0.15">
      <c r="A538" s="166"/>
      <c r="B538" s="204" t="e">
        <f>VLOOKUP(A538,Adr!A:B,2,FALSE)</f>
        <v>#N/A</v>
      </c>
      <c r="C538" s="190"/>
      <c r="D538" s="172"/>
      <c r="E538" s="173"/>
      <c r="F538" s="166"/>
      <c r="G538" s="169"/>
      <c r="H538" s="169"/>
      <c r="I538" s="192" t="str">
        <f t="shared" si="47"/>
        <v/>
      </c>
      <c r="J538" s="167"/>
      <c r="K538" s="5"/>
      <c r="L538" s="167" t="str">
        <f t="shared" si="49"/>
        <v/>
      </c>
      <c r="M538" s="5" t="e">
        <f t="shared" si="51"/>
        <v>#N/A</v>
      </c>
      <c r="N538" s="3" t="str">
        <f t="shared" si="50"/>
        <v/>
      </c>
    </row>
    <row r="539" spans="1:14" x14ac:dyDescent="0.15">
      <c r="A539" s="166"/>
      <c r="B539" s="204" t="e">
        <f>VLOOKUP(A539,Adr!A:B,2,FALSE)</f>
        <v>#N/A</v>
      </c>
      <c r="C539" s="196"/>
      <c r="D539" s="187"/>
      <c r="E539" s="173"/>
      <c r="F539" s="166"/>
      <c r="G539" s="169"/>
      <c r="H539" s="169"/>
      <c r="I539" s="192" t="str">
        <f t="shared" si="47"/>
        <v/>
      </c>
      <c r="J539" s="167"/>
      <c r="K539" s="5"/>
      <c r="L539" s="167" t="str">
        <f t="shared" si="49"/>
        <v/>
      </c>
      <c r="M539" s="5" t="e">
        <f t="shared" si="51"/>
        <v>#N/A</v>
      </c>
      <c r="N539" s="3" t="str">
        <f t="shared" si="50"/>
        <v/>
      </c>
    </row>
    <row r="540" spans="1:14" x14ac:dyDescent="0.15">
      <c r="A540" s="166"/>
      <c r="B540" s="204" t="e">
        <f>VLOOKUP(A540,Adr!A:B,2,FALSE)</f>
        <v>#N/A</v>
      </c>
      <c r="C540" s="196"/>
      <c r="D540" s="187"/>
      <c r="E540" s="173"/>
      <c r="F540" s="166"/>
      <c r="G540" s="169"/>
      <c r="H540" s="169"/>
      <c r="I540" s="192" t="str">
        <f t="shared" si="47"/>
        <v/>
      </c>
      <c r="J540" s="167"/>
      <c r="K540" s="5"/>
      <c r="L540" s="167" t="str">
        <f t="shared" si="49"/>
        <v/>
      </c>
      <c r="M540" s="5" t="e">
        <f t="shared" si="51"/>
        <v>#N/A</v>
      </c>
      <c r="N540" s="3" t="str">
        <f t="shared" si="50"/>
        <v/>
      </c>
    </row>
    <row r="541" spans="1:14" x14ac:dyDescent="0.15">
      <c r="A541" s="166"/>
      <c r="B541" s="204" t="e">
        <f>VLOOKUP(A541,Adr!A:B,2,FALSE)</f>
        <v>#N/A</v>
      </c>
      <c r="C541" s="185"/>
      <c r="D541" s="187"/>
      <c r="E541" s="173"/>
      <c r="F541" s="182"/>
      <c r="G541" s="185"/>
      <c r="H541" s="185"/>
      <c r="I541" s="192" t="str">
        <f t="shared" si="47"/>
        <v/>
      </c>
      <c r="J541" s="167"/>
      <c r="K541" s="5"/>
      <c r="L541" s="167" t="str">
        <f t="shared" si="49"/>
        <v/>
      </c>
      <c r="M541" s="5" t="e">
        <f t="shared" si="51"/>
        <v>#N/A</v>
      </c>
      <c r="N541" s="3" t="str">
        <f t="shared" si="50"/>
        <v/>
      </c>
    </row>
    <row r="542" spans="1:14" x14ac:dyDescent="0.15">
      <c r="A542" s="166"/>
      <c r="B542" s="204" t="e">
        <f>VLOOKUP(A542,Adr!A:B,2,FALSE)</f>
        <v>#N/A</v>
      </c>
      <c r="C542" s="197"/>
      <c r="D542" s="191"/>
      <c r="E542" s="173"/>
      <c r="F542" s="182"/>
      <c r="G542" s="185"/>
      <c r="H542" s="185"/>
      <c r="I542" s="192" t="str">
        <f t="shared" si="47"/>
        <v/>
      </c>
      <c r="J542" s="167"/>
      <c r="K542" s="5"/>
      <c r="L542" s="167" t="str">
        <f t="shared" si="49"/>
        <v/>
      </c>
      <c r="M542" s="5" t="e">
        <f t="shared" si="51"/>
        <v>#N/A</v>
      </c>
      <c r="N542" s="3" t="str">
        <f t="shared" si="50"/>
        <v/>
      </c>
    </row>
    <row r="543" spans="1:14" x14ac:dyDescent="0.15">
      <c r="A543" s="166"/>
      <c r="B543" s="204" t="e">
        <f>VLOOKUP(A543,Adr!A:B,2,FALSE)</f>
        <v>#N/A</v>
      </c>
      <c r="C543" s="185"/>
      <c r="D543" s="187"/>
      <c r="E543" s="173"/>
      <c r="F543" s="182"/>
      <c r="G543" s="185"/>
      <c r="H543" s="185"/>
      <c r="I543" s="192" t="str">
        <f t="shared" si="47"/>
        <v/>
      </c>
      <c r="J543" s="167"/>
      <c r="K543" s="5"/>
      <c r="L543" s="167" t="str">
        <f t="shared" si="49"/>
        <v/>
      </c>
      <c r="M543" s="5" t="e">
        <f t="shared" si="51"/>
        <v>#N/A</v>
      </c>
      <c r="N543" s="3" t="str">
        <f t="shared" si="50"/>
        <v/>
      </c>
    </row>
    <row r="544" spans="1:14" x14ac:dyDescent="0.15">
      <c r="A544" s="182"/>
      <c r="B544" s="204" t="e">
        <f>VLOOKUP(A544,Adr!A:B,2,FALSE)</f>
        <v>#N/A</v>
      </c>
      <c r="C544" s="185"/>
      <c r="D544" s="187"/>
      <c r="E544" s="230"/>
      <c r="F544" s="182"/>
      <c r="G544" s="185"/>
      <c r="H544" s="185"/>
      <c r="I544" s="192" t="str">
        <f t="shared" ref="I544:I607" si="52">A544&amp;F544</f>
        <v/>
      </c>
      <c r="J544" s="167"/>
      <c r="K544" s="5"/>
      <c r="L544" s="167" t="str">
        <f t="shared" ref="L544:L607" si="53">A544&amp;G544&amp;H544</f>
        <v/>
      </c>
      <c r="M544" s="5" t="e">
        <f t="shared" si="51"/>
        <v>#N/A</v>
      </c>
      <c r="N544" s="3" t="str">
        <f t="shared" si="50"/>
        <v/>
      </c>
    </row>
    <row r="545" spans="1:14" x14ac:dyDescent="0.15">
      <c r="A545" s="166"/>
      <c r="B545" s="204" t="e">
        <f>VLOOKUP(A545,Adr!A:B,2,FALSE)</f>
        <v>#N/A</v>
      </c>
      <c r="C545" s="196"/>
      <c r="D545" s="186"/>
      <c r="E545" s="173"/>
      <c r="F545" s="166"/>
      <c r="G545" s="169"/>
      <c r="H545" s="169"/>
      <c r="I545" s="192" t="str">
        <f t="shared" si="52"/>
        <v/>
      </c>
      <c r="J545" s="167"/>
      <c r="K545" s="5"/>
      <c r="L545" s="167" t="str">
        <f t="shared" si="53"/>
        <v/>
      </c>
      <c r="M545" s="5" t="e">
        <f t="shared" si="51"/>
        <v>#N/A</v>
      </c>
      <c r="N545" s="3" t="str">
        <f t="shared" si="50"/>
        <v/>
      </c>
    </row>
    <row r="546" spans="1:14" x14ac:dyDescent="0.15">
      <c r="A546" s="166"/>
      <c r="B546" s="204" t="e">
        <f>VLOOKUP(A546,Adr!A:B,2,FALSE)</f>
        <v>#N/A</v>
      </c>
      <c r="C546" s="196"/>
      <c r="D546" s="186"/>
      <c r="E546" s="173"/>
      <c r="F546" s="166"/>
      <c r="G546" s="169"/>
      <c r="H546" s="169"/>
      <c r="I546" s="192" t="str">
        <f t="shared" si="52"/>
        <v/>
      </c>
      <c r="J546" s="167"/>
      <c r="K546" s="5"/>
      <c r="L546" s="167" t="str">
        <f t="shared" si="53"/>
        <v/>
      </c>
      <c r="M546" s="5" t="e">
        <f t="shared" si="51"/>
        <v>#N/A</v>
      </c>
      <c r="N546" s="3" t="str">
        <f t="shared" si="50"/>
        <v/>
      </c>
    </row>
    <row r="547" spans="1:14" x14ac:dyDescent="0.15">
      <c r="A547" s="166"/>
      <c r="B547" s="204" t="e">
        <f>VLOOKUP(A547,Adr!A:B,2,FALSE)</f>
        <v>#N/A</v>
      </c>
      <c r="C547" s="196"/>
      <c r="D547" s="186"/>
      <c r="E547" s="173"/>
      <c r="F547" s="166"/>
      <c r="G547" s="169"/>
      <c r="H547" s="169"/>
      <c r="I547" s="192" t="str">
        <f t="shared" si="52"/>
        <v/>
      </c>
      <c r="J547" s="167"/>
      <c r="K547" s="5"/>
      <c r="L547" s="167" t="str">
        <f t="shared" si="53"/>
        <v/>
      </c>
      <c r="M547" s="5" t="e">
        <f t="shared" si="51"/>
        <v>#N/A</v>
      </c>
      <c r="N547" s="3" t="str">
        <f t="shared" si="50"/>
        <v/>
      </c>
    </row>
    <row r="548" spans="1:14" x14ac:dyDescent="0.15">
      <c r="A548" s="166"/>
      <c r="B548" s="204" t="e">
        <f>VLOOKUP(A548,Adr!A:B,2,FALSE)</f>
        <v>#N/A</v>
      </c>
      <c r="C548" s="196"/>
      <c r="D548" s="186"/>
      <c r="E548" s="173"/>
      <c r="F548" s="166"/>
      <c r="G548" s="169"/>
      <c r="H548" s="169"/>
      <c r="I548" s="192" t="str">
        <f t="shared" si="52"/>
        <v/>
      </c>
      <c r="J548" s="167"/>
      <c r="K548" s="5"/>
      <c r="L548" s="167" t="str">
        <f t="shared" si="53"/>
        <v/>
      </c>
      <c r="M548" s="5" t="e">
        <f t="shared" si="51"/>
        <v>#N/A</v>
      </c>
      <c r="N548" s="3" t="str">
        <f t="shared" si="50"/>
        <v/>
      </c>
    </row>
    <row r="549" spans="1:14" x14ac:dyDescent="0.15">
      <c r="A549" s="166"/>
      <c r="B549" s="204" t="e">
        <f>VLOOKUP(A549,Adr!A:B,2,FALSE)</f>
        <v>#N/A</v>
      </c>
      <c r="C549" s="190"/>
      <c r="D549" s="172"/>
      <c r="E549" s="173"/>
      <c r="F549" s="166"/>
      <c r="G549" s="169"/>
      <c r="H549" s="169"/>
      <c r="I549" s="192" t="str">
        <f t="shared" si="52"/>
        <v/>
      </c>
      <c r="J549" s="167"/>
      <c r="K549" s="5"/>
      <c r="L549" s="167" t="str">
        <f t="shared" si="53"/>
        <v/>
      </c>
      <c r="M549" s="5" t="e">
        <f t="shared" si="51"/>
        <v>#N/A</v>
      </c>
      <c r="N549" s="3" t="str">
        <f t="shared" si="50"/>
        <v/>
      </c>
    </row>
    <row r="550" spans="1:14" x14ac:dyDescent="0.15">
      <c r="A550" s="182"/>
      <c r="B550" s="204" t="e">
        <f>VLOOKUP(A550,Adr!A:B,2,FALSE)</f>
        <v>#N/A</v>
      </c>
      <c r="C550" s="185"/>
      <c r="D550" s="187"/>
      <c r="E550" s="230"/>
      <c r="F550" s="182"/>
      <c r="G550" s="185"/>
      <c r="H550" s="185"/>
      <c r="I550" s="192" t="str">
        <f t="shared" si="52"/>
        <v/>
      </c>
      <c r="J550" s="167"/>
      <c r="K550" s="5"/>
      <c r="L550" s="167" t="str">
        <f t="shared" si="53"/>
        <v/>
      </c>
      <c r="M550" s="5" t="e">
        <f t="shared" si="51"/>
        <v>#N/A</v>
      </c>
      <c r="N550" s="3" t="str">
        <f t="shared" si="50"/>
        <v/>
      </c>
    </row>
    <row r="551" spans="1:14" x14ac:dyDescent="0.15">
      <c r="A551" s="166"/>
      <c r="B551" s="204" t="e">
        <f>VLOOKUP(A551,Adr!A:B,2,FALSE)</f>
        <v>#N/A</v>
      </c>
      <c r="C551" s="196"/>
      <c r="D551" s="186"/>
      <c r="E551" s="173"/>
      <c r="F551" s="166"/>
      <c r="G551" s="169"/>
      <c r="H551" s="169"/>
      <c r="I551" s="192" t="str">
        <f t="shared" si="52"/>
        <v/>
      </c>
      <c r="J551" s="167"/>
      <c r="K551" s="5"/>
      <c r="L551" s="167" t="str">
        <f t="shared" si="53"/>
        <v/>
      </c>
      <c r="M551" s="5" t="e">
        <f t="shared" si="51"/>
        <v>#N/A</v>
      </c>
      <c r="N551" s="3" t="str">
        <f t="shared" si="50"/>
        <v/>
      </c>
    </row>
    <row r="552" spans="1:14" x14ac:dyDescent="0.15">
      <c r="A552" s="166"/>
      <c r="B552" s="204" t="e">
        <f>VLOOKUP(A552,Adr!A:B,2,FALSE)</f>
        <v>#N/A</v>
      </c>
      <c r="C552" s="196"/>
      <c r="D552" s="186"/>
      <c r="E552" s="173"/>
      <c r="F552" s="166"/>
      <c r="G552" s="169"/>
      <c r="H552" s="169"/>
      <c r="I552" s="192" t="str">
        <f t="shared" si="52"/>
        <v/>
      </c>
      <c r="J552" s="167"/>
      <c r="K552" s="5"/>
      <c r="L552" s="167" t="str">
        <f t="shared" si="53"/>
        <v/>
      </c>
      <c r="M552" s="5" t="e">
        <f t="shared" si="51"/>
        <v>#N/A</v>
      </c>
      <c r="N552" s="3" t="str">
        <f t="shared" si="50"/>
        <v/>
      </c>
    </row>
    <row r="553" spans="1:14" x14ac:dyDescent="0.15">
      <c r="A553" s="166"/>
      <c r="B553" s="204" t="e">
        <f>VLOOKUP(A553,Adr!A:B,2,FALSE)</f>
        <v>#N/A</v>
      </c>
      <c r="C553" s="196"/>
      <c r="D553" s="186"/>
      <c r="E553" s="173"/>
      <c r="F553" s="166"/>
      <c r="G553" s="169"/>
      <c r="H553" s="169"/>
      <c r="I553" s="192" t="str">
        <f t="shared" si="52"/>
        <v/>
      </c>
      <c r="J553" s="167"/>
      <c r="K553" s="5"/>
      <c r="L553" s="167" t="str">
        <f t="shared" si="53"/>
        <v/>
      </c>
      <c r="M553" s="5" t="e">
        <f t="shared" si="51"/>
        <v>#N/A</v>
      </c>
      <c r="N553" s="3" t="str">
        <f t="shared" si="50"/>
        <v/>
      </c>
    </row>
    <row r="554" spans="1:14" x14ac:dyDescent="0.15">
      <c r="A554" s="166"/>
      <c r="B554" s="204" t="e">
        <f>VLOOKUP(A554,Adr!A:B,2,FALSE)</f>
        <v>#N/A</v>
      </c>
      <c r="C554" s="196"/>
      <c r="D554" s="186"/>
      <c r="E554" s="173"/>
      <c r="F554" s="166"/>
      <c r="G554" s="169"/>
      <c r="H554" s="169"/>
      <c r="I554" s="192" t="str">
        <f t="shared" si="52"/>
        <v/>
      </c>
      <c r="J554" s="167"/>
      <c r="K554" s="5"/>
      <c r="L554" s="167" t="str">
        <f t="shared" si="53"/>
        <v/>
      </c>
      <c r="M554" s="5" t="e">
        <f t="shared" si="51"/>
        <v>#N/A</v>
      </c>
      <c r="N554" s="3" t="str">
        <f t="shared" si="50"/>
        <v/>
      </c>
    </row>
    <row r="555" spans="1:14" x14ac:dyDescent="0.15">
      <c r="A555" s="182"/>
      <c r="B555" s="204" t="e">
        <f>VLOOKUP(A555,Adr!A:B,2,FALSE)</f>
        <v>#N/A</v>
      </c>
      <c r="C555" s="185"/>
      <c r="D555" s="187"/>
      <c r="E555" s="230"/>
      <c r="F555" s="182"/>
      <c r="G555" s="185"/>
      <c r="H555" s="185"/>
      <c r="I555" s="192" t="str">
        <f t="shared" si="52"/>
        <v/>
      </c>
      <c r="J555" s="167"/>
      <c r="K555" s="5"/>
      <c r="L555" s="167" t="str">
        <f t="shared" si="53"/>
        <v/>
      </c>
      <c r="M555" s="5" t="e">
        <f t="shared" si="51"/>
        <v>#N/A</v>
      </c>
      <c r="N555" s="3" t="str">
        <f t="shared" si="50"/>
        <v/>
      </c>
    </row>
    <row r="556" spans="1:14" x14ac:dyDescent="0.15">
      <c r="A556" s="166"/>
      <c r="B556" s="204" t="e">
        <f>VLOOKUP(A556,Adr!A:B,2,FALSE)</f>
        <v>#N/A</v>
      </c>
      <c r="C556" s="196"/>
      <c r="D556" s="186"/>
      <c r="E556" s="173"/>
      <c r="F556" s="166"/>
      <c r="G556" s="169"/>
      <c r="H556" s="169"/>
      <c r="I556" s="192" t="str">
        <f t="shared" si="52"/>
        <v/>
      </c>
      <c r="J556" s="167"/>
      <c r="K556" s="5"/>
      <c r="L556" s="167" t="str">
        <f t="shared" si="53"/>
        <v/>
      </c>
      <c r="M556" s="5" t="e">
        <f t="shared" si="51"/>
        <v>#N/A</v>
      </c>
      <c r="N556" s="3" t="str">
        <f t="shared" si="50"/>
        <v/>
      </c>
    </row>
    <row r="557" spans="1:14" x14ac:dyDescent="0.15">
      <c r="A557" s="166"/>
      <c r="B557" s="204" t="e">
        <f>VLOOKUP(A557,Adr!A:B,2,FALSE)</f>
        <v>#N/A</v>
      </c>
      <c r="C557" s="196"/>
      <c r="D557" s="186"/>
      <c r="E557" s="173"/>
      <c r="F557" s="166"/>
      <c r="G557" s="169"/>
      <c r="H557" s="169"/>
      <c r="I557" s="192" t="str">
        <f t="shared" si="52"/>
        <v/>
      </c>
      <c r="J557" s="167"/>
      <c r="K557" s="5"/>
      <c r="L557" s="167" t="str">
        <f t="shared" si="53"/>
        <v/>
      </c>
      <c r="M557" s="5" t="e">
        <f t="shared" si="51"/>
        <v>#N/A</v>
      </c>
      <c r="N557" s="3" t="str">
        <f t="shared" si="50"/>
        <v/>
      </c>
    </row>
    <row r="558" spans="1:14" x14ac:dyDescent="0.15">
      <c r="A558" s="166"/>
      <c r="B558" s="204" t="e">
        <f>VLOOKUP(A558,Adr!A:B,2,FALSE)</f>
        <v>#N/A</v>
      </c>
      <c r="C558" s="196"/>
      <c r="D558" s="186"/>
      <c r="E558" s="173"/>
      <c r="F558" s="166"/>
      <c r="G558" s="169"/>
      <c r="H558" s="169"/>
      <c r="I558" s="192" t="str">
        <f t="shared" si="52"/>
        <v/>
      </c>
      <c r="J558" s="167"/>
      <c r="K558" s="5"/>
      <c r="L558" s="167" t="str">
        <f t="shared" si="53"/>
        <v/>
      </c>
      <c r="M558" s="5" t="e">
        <f t="shared" si="51"/>
        <v>#N/A</v>
      </c>
      <c r="N558" s="3" t="str">
        <f t="shared" si="50"/>
        <v/>
      </c>
    </row>
    <row r="559" spans="1:14" x14ac:dyDescent="0.15">
      <c r="A559" s="166"/>
      <c r="B559" s="204" t="e">
        <f>VLOOKUP(A559,Adr!A:B,2,FALSE)</f>
        <v>#N/A</v>
      </c>
      <c r="C559" s="190"/>
      <c r="D559" s="187"/>
      <c r="E559" s="173"/>
      <c r="F559" s="166"/>
      <c r="G559" s="169"/>
      <c r="H559" s="169"/>
      <c r="I559" s="192" t="str">
        <f t="shared" si="52"/>
        <v/>
      </c>
      <c r="J559" s="167"/>
      <c r="K559" s="5"/>
      <c r="L559" s="167" t="str">
        <f t="shared" si="53"/>
        <v/>
      </c>
      <c r="M559" s="5" t="e">
        <f t="shared" si="51"/>
        <v>#N/A</v>
      </c>
      <c r="N559" s="3" t="str">
        <f t="shared" si="50"/>
        <v/>
      </c>
    </row>
    <row r="560" spans="1:14" x14ac:dyDescent="0.15">
      <c r="A560" s="166"/>
      <c r="B560" s="204" t="e">
        <f>VLOOKUP(A560,Adr!A:B,2,FALSE)</f>
        <v>#N/A</v>
      </c>
      <c r="C560" s="196"/>
      <c r="D560" s="187"/>
      <c r="E560" s="173"/>
      <c r="F560" s="166"/>
      <c r="G560" s="169"/>
      <c r="H560" s="169"/>
      <c r="I560" s="192" t="str">
        <f t="shared" si="52"/>
        <v/>
      </c>
      <c r="J560" s="167"/>
      <c r="K560" s="5"/>
      <c r="L560" s="167" t="str">
        <f t="shared" si="53"/>
        <v/>
      </c>
      <c r="M560" s="5" t="e">
        <f t="shared" si="51"/>
        <v>#N/A</v>
      </c>
      <c r="N560" s="3" t="str">
        <f t="shared" si="50"/>
        <v/>
      </c>
    </row>
    <row r="561" spans="1:14" x14ac:dyDescent="0.15">
      <c r="A561" s="166"/>
      <c r="B561" s="204" t="e">
        <f>VLOOKUP(A561,Adr!A:B,2,FALSE)</f>
        <v>#N/A</v>
      </c>
      <c r="C561" s="190"/>
      <c r="D561" s="172"/>
      <c r="E561" s="173"/>
      <c r="F561" s="166"/>
      <c r="G561" s="169"/>
      <c r="H561" s="169"/>
      <c r="I561" s="192" t="str">
        <f t="shared" si="52"/>
        <v/>
      </c>
      <c r="J561" s="167"/>
      <c r="K561" s="5"/>
      <c r="L561" s="167" t="str">
        <f t="shared" si="53"/>
        <v/>
      </c>
      <c r="M561" s="5" t="e">
        <f t="shared" si="51"/>
        <v>#N/A</v>
      </c>
      <c r="N561" s="3" t="str">
        <f t="shared" si="50"/>
        <v/>
      </c>
    </row>
    <row r="562" spans="1:14" x14ac:dyDescent="0.15">
      <c r="A562" s="166"/>
      <c r="B562" s="204" t="e">
        <f>VLOOKUP(A562,Adr!A:B,2,FALSE)</f>
        <v>#N/A</v>
      </c>
      <c r="C562" s="196"/>
      <c r="D562" s="187"/>
      <c r="E562" s="173"/>
      <c r="F562" s="166"/>
      <c r="G562" s="169"/>
      <c r="H562" s="169"/>
      <c r="I562" s="192" t="str">
        <f t="shared" si="52"/>
        <v/>
      </c>
      <c r="J562" s="167"/>
      <c r="K562" s="5"/>
      <c r="L562" s="167" t="str">
        <f t="shared" si="53"/>
        <v/>
      </c>
      <c r="M562" s="5" t="e">
        <f t="shared" si="51"/>
        <v>#N/A</v>
      </c>
      <c r="N562" s="3" t="str">
        <f t="shared" si="50"/>
        <v/>
      </c>
    </row>
    <row r="563" spans="1:14" x14ac:dyDescent="0.15">
      <c r="A563" s="166"/>
      <c r="B563" s="204" t="e">
        <f>VLOOKUP(A563,Adr!A:B,2,FALSE)</f>
        <v>#N/A</v>
      </c>
      <c r="C563" s="196"/>
      <c r="D563" s="187"/>
      <c r="E563" s="173"/>
      <c r="F563" s="166"/>
      <c r="G563" s="169"/>
      <c r="H563" s="169"/>
      <c r="I563" s="192" t="str">
        <f t="shared" si="52"/>
        <v/>
      </c>
      <c r="J563" s="167"/>
      <c r="K563" s="5"/>
      <c r="L563" s="167" t="str">
        <f t="shared" si="53"/>
        <v/>
      </c>
      <c r="M563" s="5" t="e">
        <f t="shared" si="51"/>
        <v>#N/A</v>
      </c>
      <c r="N563" s="3" t="str">
        <f t="shared" si="50"/>
        <v/>
      </c>
    </row>
    <row r="564" spans="1:14" x14ac:dyDescent="0.15">
      <c r="A564" s="182"/>
      <c r="B564" s="204" t="e">
        <f>VLOOKUP(A564,Adr!A:B,2,FALSE)</f>
        <v>#N/A</v>
      </c>
      <c r="C564" s="185"/>
      <c r="D564" s="187"/>
      <c r="E564" s="230"/>
      <c r="F564" s="182"/>
      <c r="G564" s="185"/>
      <c r="H564" s="185"/>
      <c r="I564" s="192" t="str">
        <f t="shared" si="52"/>
        <v/>
      </c>
      <c r="J564" s="167"/>
      <c r="K564" s="5"/>
      <c r="L564" s="167" t="str">
        <f t="shared" si="53"/>
        <v/>
      </c>
      <c r="M564" s="5" t="e">
        <f t="shared" si="51"/>
        <v>#N/A</v>
      </c>
      <c r="N564" s="3" t="str">
        <f t="shared" si="50"/>
        <v/>
      </c>
    </row>
    <row r="565" spans="1:14" x14ac:dyDescent="0.15">
      <c r="A565" s="166"/>
      <c r="B565" s="204" t="e">
        <f>VLOOKUP(A565,Adr!A:B,2,FALSE)</f>
        <v>#N/A</v>
      </c>
      <c r="C565" s="196"/>
      <c r="D565" s="187"/>
      <c r="E565" s="173"/>
      <c r="F565" s="166"/>
      <c r="G565" s="169"/>
      <c r="H565" s="169"/>
      <c r="I565" s="192" t="str">
        <f t="shared" si="52"/>
        <v/>
      </c>
      <c r="J565" s="167"/>
      <c r="K565" s="5"/>
      <c r="L565" s="167" t="str">
        <f t="shared" si="53"/>
        <v/>
      </c>
      <c r="M565" s="5" t="e">
        <f t="shared" si="51"/>
        <v>#N/A</v>
      </c>
      <c r="N565" s="3" t="str">
        <f t="shared" si="50"/>
        <v/>
      </c>
    </row>
    <row r="566" spans="1:14" x14ac:dyDescent="0.15">
      <c r="A566" s="166"/>
      <c r="B566" s="204" t="e">
        <f>VLOOKUP(A566,Adr!A:B,2,FALSE)</f>
        <v>#N/A</v>
      </c>
      <c r="C566" s="196"/>
      <c r="D566" s="186"/>
      <c r="E566" s="173"/>
      <c r="F566" s="166"/>
      <c r="G566" s="169"/>
      <c r="H566" s="169"/>
      <c r="I566" s="192" t="str">
        <f t="shared" si="52"/>
        <v/>
      </c>
      <c r="J566" s="167"/>
      <c r="K566" s="5"/>
      <c r="L566" s="167" t="str">
        <f t="shared" si="53"/>
        <v/>
      </c>
      <c r="M566" s="5" t="e">
        <f t="shared" si="51"/>
        <v>#N/A</v>
      </c>
      <c r="N566" s="3" t="str">
        <f t="shared" si="50"/>
        <v/>
      </c>
    </row>
    <row r="567" spans="1:14" x14ac:dyDescent="0.15">
      <c r="A567" s="166"/>
      <c r="B567" s="204" t="e">
        <f>VLOOKUP(A567,Adr!A:B,2,FALSE)</f>
        <v>#N/A</v>
      </c>
      <c r="C567" s="196"/>
      <c r="D567" s="187"/>
      <c r="E567" s="173"/>
      <c r="F567" s="166"/>
      <c r="G567" s="169"/>
      <c r="H567" s="169"/>
      <c r="I567" s="192" t="str">
        <f t="shared" si="52"/>
        <v/>
      </c>
      <c r="J567" s="167"/>
      <c r="K567" s="5"/>
      <c r="L567" s="167" t="str">
        <f t="shared" si="53"/>
        <v/>
      </c>
      <c r="M567" s="5" t="e">
        <f t="shared" si="51"/>
        <v>#N/A</v>
      </c>
      <c r="N567" s="3" t="str">
        <f t="shared" si="50"/>
        <v/>
      </c>
    </row>
    <row r="568" spans="1:14" x14ac:dyDescent="0.15">
      <c r="A568" s="198"/>
      <c r="B568" s="204" t="e">
        <f>VLOOKUP(A568,Adr!A:B,2,FALSE)</f>
        <v>#N/A</v>
      </c>
      <c r="C568" s="169"/>
      <c r="D568" s="172"/>
      <c r="E568" s="173"/>
      <c r="F568" s="166"/>
      <c r="G568" s="169"/>
      <c r="H568" s="169"/>
      <c r="I568" s="192" t="str">
        <f t="shared" si="52"/>
        <v/>
      </c>
      <c r="J568" s="167"/>
      <c r="K568" s="5"/>
      <c r="L568" s="167" t="str">
        <f t="shared" si="53"/>
        <v/>
      </c>
      <c r="M568" s="5" t="e">
        <f t="shared" si="51"/>
        <v>#N/A</v>
      </c>
      <c r="N568" s="3" t="str">
        <f t="shared" si="50"/>
        <v/>
      </c>
    </row>
    <row r="569" spans="1:14" x14ac:dyDescent="0.15">
      <c r="A569" s="166"/>
      <c r="B569" s="204" t="e">
        <f>VLOOKUP(A569,Adr!A:B,2,FALSE)</f>
        <v>#N/A</v>
      </c>
      <c r="C569" s="190"/>
      <c r="D569" s="172"/>
      <c r="E569" s="173"/>
      <c r="F569" s="166"/>
      <c r="G569" s="169"/>
      <c r="H569" s="169"/>
      <c r="I569" s="192" t="str">
        <f t="shared" si="52"/>
        <v/>
      </c>
      <c r="J569" s="167"/>
      <c r="K569" s="5"/>
      <c r="L569" s="167" t="str">
        <f t="shared" si="53"/>
        <v/>
      </c>
      <c r="M569" s="5" t="e">
        <f t="shared" si="51"/>
        <v>#N/A</v>
      </c>
      <c r="N569" s="3" t="str">
        <f t="shared" si="50"/>
        <v/>
      </c>
    </row>
    <row r="570" spans="1:14" x14ac:dyDescent="0.15">
      <c r="A570" s="166"/>
      <c r="B570" s="204" t="e">
        <f>VLOOKUP(A570,Adr!A:B,2,FALSE)</f>
        <v>#N/A</v>
      </c>
      <c r="C570" s="190"/>
      <c r="D570" s="172"/>
      <c r="E570" s="173"/>
      <c r="F570" s="166"/>
      <c r="G570" s="169"/>
      <c r="H570" s="169"/>
      <c r="I570" s="192" t="str">
        <f t="shared" si="52"/>
        <v/>
      </c>
      <c r="J570" s="167"/>
      <c r="K570" s="5"/>
      <c r="L570" s="167" t="str">
        <f t="shared" si="53"/>
        <v/>
      </c>
      <c r="M570" s="5" t="e">
        <f t="shared" si="51"/>
        <v>#N/A</v>
      </c>
      <c r="N570" s="3" t="str">
        <f t="shared" si="50"/>
        <v/>
      </c>
    </row>
    <row r="571" spans="1:14" x14ac:dyDescent="0.15">
      <c r="A571" s="166"/>
      <c r="B571" s="204" t="e">
        <f>VLOOKUP(A571,Adr!A:B,2,FALSE)</f>
        <v>#N/A</v>
      </c>
      <c r="C571" s="190"/>
      <c r="D571" s="172"/>
      <c r="E571" s="173"/>
      <c r="F571" s="166"/>
      <c r="G571" s="169"/>
      <c r="H571" s="169"/>
      <c r="I571" s="192" t="str">
        <f t="shared" si="52"/>
        <v/>
      </c>
      <c r="J571" s="167"/>
      <c r="K571" s="5"/>
      <c r="L571" s="167" t="str">
        <f t="shared" si="53"/>
        <v/>
      </c>
      <c r="M571" s="5" t="e">
        <f t="shared" si="51"/>
        <v>#N/A</v>
      </c>
      <c r="N571" s="3" t="str">
        <f t="shared" si="50"/>
        <v/>
      </c>
    </row>
    <row r="572" spans="1:14" x14ac:dyDescent="0.15">
      <c r="A572" s="166"/>
      <c r="B572" s="204" t="e">
        <f>VLOOKUP(A572,Adr!A:B,2,FALSE)</f>
        <v>#N/A</v>
      </c>
      <c r="C572" s="196"/>
      <c r="D572" s="172"/>
      <c r="E572" s="173"/>
      <c r="F572" s="166"/>
      <c r="G572" s="169"/>
      <c r="H572" s="169"/>
      <c r="I572" s="192" t="str">
        <f t="shared" si="52"/>
        <v/>
      </c>
      <c r="J572" s="167"/>
      <c r="K572" s="5"/>
      <c r="L572" s="167" t="str">
        <f t="shared" si="53"/>
        <v/>
      </c>
      <c r="M572" s="5" t="e">
        <f t="shared" si="51"/>
        <v>#N/A</v>
      </c>
      <c r="N572" s="3" t="str">
        <f t="shared" si="50"/>
        <v/>
      </c>
    </row>
    <row r="573" spans="1:14" x14ac:dyDescent="0.15">
      <c r="A573" s="166"/>
      <c r="B573" s="204" t="e">
        <f>VLOOKUP(A573,Adr!A:B,2,FALSE)</f>
        <v>#N/A</v>
      </c>
      <c r="C573" s="190"/>
      <c r="D573" s="172"/>
      <c r="E573" s="173"/>
      <c r="F573" s="166"/>
      <c r="G573" s="169"/>
      <c r="H573" s="169"/>
      <c r="I573" s="192" t="str">
        <f t="shared" si="52"/>
        <v/>
      </c>
      <c r="J573" s="167"/>
      <c r="K573" s="5"/>
      <c r="L573" s="167" t="str">
        <f t="shared" si="53"/>
        <v/>
      </c>
      <c r="M573" s="5" t="e">
        <f t="shared" si="51"/>
        <v>#N/A</v>
      </c>
      <c r="N573" s="3" t="str">
        <f t="shared" si="50"/>
        <v/>
      </c>
    </row>
    <row r="574" spans="1:14" x14ac:dyDescent="0.15">
      <c r="A574" s="166"/>
      <c r="B574" s="204" t="e">
        <f>VLOOKUP(A574,Adr!A:B,2,FALSE)</f>
        <v>#N/A</v>
      </c>
      <c r="C574" s="196"/>
      <c r="D574" s="187"/>
      <c r="E574" s="173"/>
      <c r="F574" s="166"/>
      <c r="G574" s="169"/>
      <c r="H574" s="169"/>
      <c r="I574" s="192" t="str">
        <f t="shared" si="52"/>
        <v/>
      </c>
      <c r="J574" s="167"/>
      <c r="K574" s="5"/>
      <c r="L574" s="167" t="str">
        <f t="shared" si="53"/>
        <v/>
      </c>
      <c r="M574" s="5" t="e">
        <f t="shared" si="51"/>
        <v>#N/A</v>
      </c>
      <c r="N574" s="3" t="str">
        <f t="shared" si="50"/>
        <v/>
      </c>
    </row>
    <row r="575" spans="1:14" x14ac:dyDescent="0.15">
      <c r="A575" s="166"/>
      <c r="B575" s="204" t="e">
        <f>VLOOKUP(A575,Adr!A:B,2,FALSE)</f>
        <v>#N/A</v>
      </c>
      <c r="C575" s="196"/>
      <c r="D575" s="187"/>
      <c r="E575" s="173"/>
      <c r="F575" s="166"/>
      <c r="G575" s="169"/>
      <c r="H575" s="169"/>
      <c r="I575" s="192" t="str">
        <f t="shared" si="52"/>
        <v/>
      </c>
      <c r="J575" s="167"/>
      <c r="K575" s="5"/>
      <c r="L575" s="167" t="str">
        <f t="shared" si="53"/>
        <v/>
      </c>
      <c r="M575" s="5" t="e">
        <f t="shared" si="51"/>
        <v>#N/A</v>
      </c>
      <c r="N575" s="3" t="str">
        <f t="shared" si="50"/>
        <v/>
      </c>
    </row>
    <row r="576" spans="1:14" x14ac:dyDescent="0.15">
      <c r="A576" s="202"/>
      <c r="B576" s="204" t="e">
        <f>VLOOKUP(A576,Adr!A:B,2,FALSE)</f>
        <v>#N/A</v>
      </c>
      <c r="C576" s="169"/>
      <c r="D576" s="172"/>
      <c r="E576" s="173"/>
      <c r="F576" s="166"/>
      <c r="G576" s="169"/>
      <c r="H576" s="169"/>
      <c r="I576" s="192" t="str">
        <f t="shared" si="52"/>
        <v/>
      </c>
      <c r="J576" s="167"/>
      <c r="K576" s="5"/>
      <c r="L576" s="167" t="str">
        <f t="shared" si="53"/>
        <v/>
      </c>
      <c r="M576" s="5" t="e">
        <f t="shared" si="51"/>
        <v>#N/A</v>
      </c>
      <c r="N576" s="3" t="str">
        <f t="shared" si="50"/>
        <v/>
      </c>
    </row>
    <row r="577" spans="1:14" x14ac:dyDescent="0.15">
      <c r="A577" s="202"/>
      <c r="B577" s="204" t="e">
        <f>VLOOKUP(A577,Adr!A:B,2,FALSE)</f>
        <v>#N/A</v>
      </c>
      <c r="C577" s="169"/>
      <c r="D577" s="172"/>
      <c r="E577" s="173"/>
      <c r="F577" s="166"/>
      <c r="G577" s="169"/>
      <c r="H577" s="169"/>
      <c r="I577" s="192" t="str">
        <f t="shared" si="52"/>
        <v/>
      </c>
      <c r="J577" s="167"/>
      <c r="K577" s="5"/>
      <c r="L577" s="167" t="str">
        <f t="shared" si="53"/>
        <v/>
      </c>
      <c r="M577" s="5" t="e">
        <f t="shared" si="51"/>
        <v>#N/A</v>
      </c>
      <c r="N577" s="3" t="str">
        <f t="shared" si="50"/>
        <v/>
      </c>
    </row>
    <row r="578" spans="1:14" x14ac:dyDescent="0.15">
      <c r="A578" s="166"/>
      <c r="B578" s="204" t="e">
        <f>VLOOKUP(A578,Adr!A:B,2,FALSE)</f>
        <v>#N/A</v>
      </c>
      <c r="C578" s="196"/>
      <c r="D578" s="187"/>
      <c r="E578" s="173"/>
      <c r="F578" s="166"/>
      <c r="G578" s="169"/>
      <c r="H578" s="169"/>
      <c r="I578" s="192" t="str">
        <f t="shared" si="52"/>
        <v/>
      </c>
      <c r="J578" s="167"/>
      <c r="K578" s="5"/>
      <c r="L578" s="167" t="str">
        <f t="shared" si="53"/>
        <v/>
      </c>
      <c r="M578" s="5" t="e">
        <f t="shared" si="51"/>
        <v>#N/A</v>
      </c>
      <c r="N578" s="3" t="str">
        <f t="shared" si="50"/>
        <v/>
      </c>
    </row>
    <row r="579" spans="1:14" x14ac:dyDescent="0.15">
      <c r="A579" s="202"/>
      <c r="B579" s="204" t="e">
        <f>VLOOKUP(A579,Adr!A:B,2,FALSE)</f>
        <v>#N/A</v>
      </c>
      <c r="C579" s="169"/>
      <c r="D579" s="172"/>
      <c r="E579" s="173"/>
      <c r="F579" s="166"/>
      <c r="G579" s="169"/>
      <c r="H579" s="169"/>
      <c r="I579" s="192" t="str">
        <f t="shared" si="52"/>
        <v/>
      </c>
      <c r="J579" s="167"/>
      <c r="K579" s="5"/>
      <c r="L579" s="167" t="str">
        <f t="shared" si="53"/>
        <v/>
      </c>
      <c r="M579" s="5" t="e">
        <f t="shared" si="51"/>
        <v>#N/A</v>
      </c>
      <c r="N579" s="3" t="str">
        <f t="shared" si="50"/>
        <v/>
      </c>
    </row>
    <row r="580" spans="1:14" x14ac:dyDescent="0.15">
      <c r="A580" s="166"/>
      <c r="B580" s="204" t="e">
        <f>VLOOKUP(A580,Adr!A:B,2,FALSE)</f>
        <v>#N/A</v>
      </c>
      <c r="C580" s="196"/>
      <c r="D580" s="187"/>
      <c r="E580" s="173"/>
      <c r="F580" s="166"/>
      <c r="G580" s="169"/>
      <c r="H580" s="169"/>
      <c r="I580" s="192" t="str">
        <f t="shared" si="52"/>
        <v/>
      </c>
      <c r="J580" s="167"/>
      <c r="K580" s="5"/>
      <c r="L580" s="167" t="str">
        <f t="shared" si="53"/>
        <v/>
      </c>
      <c r="M580" s="5" t="e">
        <f t="shared" si="51"/>
        <v>#N/A</v>
      </c>
      <c r="N580" s="3" t="str">
        <f t="shared" si="50"/>
        <v/>
      </c>
    </row>
    <row r="581" spans="1:14" x14ac:dyDescent="0.15">
      <c r="A581" s="202"/>
      <c r="B581" s="204" t="e">
        <f>VLOOKUP(A581,Adr!A:B,2,FALSE)</f>
        <v>#N/A</v>
      </c>
      <c r="C581" s="169"/>
      <c r="D581" s="172"/>
      <c r="E581" s="173"/>
      <c r="F581" s="166"/>
      <c r="G581" s="169"/>
      <c r="H581" s="169"/>
      <c r="I581" s="192" t="str">
        <f t="shared" si="52"/>
        <v/>
      </c>
      <c r="J581" s="167"/>
      <c r="K581" s="5"/>
      <c r="L581" s="167" t="str">
        <f t="shared" si="53"/>
        <v/>
      </c>
      <c r="M581" s="5" t="e">
        <f t="shared" si="51"/>
        <v>#N/A</v>
      </c>
      <c r="N581" s="3" t="str">
        <f t="shared" si="50"/>
        <v/>
      </c>
    </row>
    <row r="582" spans="1:14" x14ac:dyDescent="0.15">
      <c r="A582" s="166"/>
      <c r="B582" s="204" t="e">
        <f>VLOOKUP(A582,Adr!A:B,2,FALSE)</f>
        <v>#N/A</v>
      </c>
      <c r="C582" s="190"/>
      <c r="D582" s="172"/>
      <c r="E582" s="173"/>
      <c r="F582" s="166"/>
      <c r="G582" s="169"/>
      <c r="H582" s="169"/>
      <c r="I582" s="192" t="str">
        <f t="shared" si="52"/>
        <v/>
      </c>
      <c r="J582" s="167"/>
      <c r="K582" s="5"/>
      <c r="L582" s="167" t="str">
        <f t="shared" si="53"/>
        <v/>
      </c>
      <c r="M582" s="5" t="e">
        <f t="shared" si="51"/>
        <v>#N/A</v>
      </c>
      <c r="N582" s="3" t="str">
        <f t="shared" ref="N582:N645" si="54">+I582&amp;H582</f>
        <v/>
      </c>
    </row>
    <row r="583" spans="1:14" x14ac:dyDescent="0.15">
      <c r="A583" s="166"/>
      <c r="B583" s="204" t="e">
        <f>VLOOKUP(A583,Adr!A:B,2,FALSE)</f>
        <v>#N/A</v>
      </c>
      <c r="C583" s="196"/>
      <c r="D583" s="187"/>
      <c r="E583" s="173"/>
      <c r="F583" s="166"/>
      <c r="G583" s="169"/>
      <c r="H583" s="169"/>
      <c r="I583" s="192" t="str">
        <f t="shared" si="52"/>
        <v/>
      </c>
      <c r="J583" s="167"/>
      <c r="K583" s="5"/>
      <c r="L583" s="167" t="str">
        <f t="shared" si="53"/>
        <v/>
      </c>
      <c r="M583" s="5" t="e">
        <f t="shared" si="51"/>
        <v>#N/A</v>
      </c>
      <c r="N583" s="3" t="str">
        <f t="shared" si="54"/>
        <v/>
      </c>
    </row>
    <row r="584" spans="1:14" x14ac:dyDescent="0.15">
      <c r="A584" s="166"/>
      <c r="B584" s="204" t="e">
        <f>VLOOKUP(A584,Adr!A:B,2,FALSE)</f>
        <v>#N/A</v>
      </c>
      <c r="C584" s="196"/>
      <c r="D584" s="187"/>
      <c r="E584" s="173"/>
      <c r="F584" s="166"/>
      <c r="G584" s="169"/>
      <c r="H584" s="169"/>
      <c r="I584" s="192" t="str">
        <f t="shared" si="52"/>
        <v/>
      </c>
      <c r="J584" s="167"/>
      <c r="K584" s="5"/>
      <c r="L584" s="167" t="str">
        <f t="shared" si="53"/>
        <v/>
      </c>
      <c r="M584" s="5" t="e">
        <f t="shared" si="51"/>
        <v>#N/A</v>
      </c>
      <c r="N584" s="3" t="str">
        <f t="shared" si="54"/>
        <v/>
      </c>
    </row>
    <row r="585" spans="1:14" x14ac:dyDescent="0.15">
      <c r="A585" s="198"/>
      <c r="B585" s="204" t="e">
        <f>VLOOKUP(A585,Adr!A:B,2,FALSE)</f>
        <v>#N/A</v>
      </c>
      <c r="C585" s="169"/>
      <c r="D585" s="172"/>
      <c r="E585" s="173"/>
      <c r="F585" s="166"/>
      <c r="G585" s="169"/>
      <c r="H585" s="169"/>
      <c r="I585" s="192" t="str">
        <f t="shared" si="52"/>
        <v/>
      </c>
      <c r="J585" s="167"/>
      <c r="K585" s="5"/>
      <c r="L585" s="167" t="str">
        <f t="shared" si="53"/>
        <v/>
      </c>
      <c r="M585" s="5" t="e">
        <f t="shared" si="51"/>
        <v>#N/A</v>
      </c>
      <c r="N585" s="3" t="str">
        <f t="shared" si="54"/>
        <v/>
      </c>
    </row>
    <row r="586" spans="1:14" x14ac:dyDescent="0.15">
      <c r="A586" s="198"/>
      <c r="B586" s="204" t="e">
        <f>VLOOKUP(A586,Adr!A:B,2,FALSE)</f>
        <v>#N/A</v>
      </c>
      <c r="C586" s="169"/>
      <c r="D586" s="172"/>
      <c r="E586" s="173"/>
      <c r="F586" s="166"/>
      <c r="G586" s="169"/>
      <c r="H586" s="169"/>
      <c r="I586" s="192" t="str">
        <f t="shared" si="52"/>
        <v/>
      </c>
      <c r="J586" s="167"/>
      <c r="K586" s="5"/>
      <c r="L586" s="167" t="str">
        <f t="shared" si="53"/>
        <v/>
      </c>
      <c r="M586" s="5" t="e">
        <f t="shared" si="51"/>
        <v>#N/A</v>
      </c>
      <c r="N586" s="3" t="str">
        <f t="shared" si="54"/>
        <v/>
      </c>
    </row>
    <row r="587" spans="1:14" x14ac:dyDescent="0.15">
      <c r="A587" s="166"/>
      <c r="B587" s="204" t="e">
        <f>VLOOKUP(A587,Adr!A:B,2,FALSE)</f>
        <v>#N/A</v>
      </c>
      <c r="C587" s="196"/>
      <c r="D587" s="187"/>
      <c r="E587" s="173"/>
      <c r="F587" s="166"/>
      <c r="G587" s="169"/>
      <c r="H587" s="169"/>
      <c r="I587" s="192" t="str">
        <f t="shared" si="52"/>
        <v/>
      </c>
      <c r="J587" s="167"/>
      <c r="K587" s="5"/>
      <c r="L587" s="167" t="str">
        <f t="shared" si="53"/>
        <v/>
      </c>
      <c r="M587" s="5" t="e">
        <f t="shared" si="51"/>
        <v>#N/A</v>
      </c>
      <c r="N587" s="3" t="str">
        <f t="shared" si="54"/>
        <v/>
      </c>
    </row>
    <row r="588" spans="1:14" x14ac:dyDescent="0.15">
      <c r="A588" s="166"/>
      <c r="B588" s="204" t="e">
        <f>VLOOKUP(A588,Adr!A:B,2,FALSE)</f>
        <v>#N/A</v>
      </c>
      <c r="C588" s="196"/>
      <c r="D588" s="187"/>
      <c r="E588" s="173"/>
      <c r="F588" s="166"/>
      <c r="G588" s="169"/>
      <c r="H588" s="169"/>
      <c r="I588" s="192" t="str">
        <f t="shared" si="52"/>
        <v/>
      </c>
      <c r="J588" s="167"/>
      <c r="K588" s="5"/>
      <c r="L588" s="167" t="str">
        <f t="shared" si="53"/>
        <v/>
      </c>
      <c r="M588" s="5" t="e">
        <f t="shared" si="51"/>
        <v>#N/A</v>
      </c>
      <c r="N588" s="3" t="str">
        <f t="shared" si="54"/>
        <v/>
      </c>
    </row>
    <row r="589" spans="1:14" x14ac:dyDescent="0.15">
      <c r="A589" s="166"/>
      <c r="B589" s="204" t="e">
        <f>VLOOKUP(A589,Adr!A:B,2,FALSE)</f>
        <v>#N/A</v>
      </c>
      <c r="C589" s="190"/>
      <c r="D589" s="172"/>
      <c r="E589" s="173"/>
      <c r="F589" s="166"/>
      <c r="G589" s="169"/>
      <c r="H589" s="169"/>
      <c r="I589" s="192" t="str">
        <f t="shared" si="52"/>
        <v/>
      </c>
      <c r="J589" s="167"/>
      <c r="K589" s="5"/>
      <c r="L589" s="167" t="str">
        <f t="shared" si="53"/>
        <v/>
      </c>
      <c r="M589" s="5" t="e">
        <f t="shared" si="51"/>
        <v>#N/A</v>
      </c>
      <c r="N589" s="3" t="str">
        <f t="shared" si="54"/>
        <v/>
      </c>
    </row>
    <row r="590" spans="1:14" x14ac:dyDescent="0.15">
      <c r="A590" s="166"/>
      <c r="B590" s="204" t="e">
        <f>VLOOKUP(A590,Adr!A:B,2,FALSE)</f>
        <v>#N/A</v>
      </c>
      <c r="C590" s="190"/>
      <c r="D590" s="172"/>
      <c r="E590" s="173"/>
      <c r="F590" s="166"/>
      <c r="G590" s="169"/>
      <c r="H590" s="169"/>
      <c r="I590" s="192" t="str">
        <f t="shared" si="52"/>
        <v/>
      </c>
      <c r="J590" s="167"/>
      <c r="K590" s="5"/>
      <c r="L590" s="167" t="str">
        <f t="shared" si="53"/>
        <v/>
      </c>
      <c r="M590" s="5" t="e">
        <f t="shared" si="51"/>
        <v>#N/A</v>
      </c>
      <c r="N590" s="3" t="str">
        <f t="shared" si="54"/>
        <v/>
      </c>
    </row>
    <row r="591" spans="1:14" x14ac:dyDescent="0.15">
      <c r="A591" s="166"/>
      <c r="B591" s="204" t="e">
        <f>VLOOKUP(A591,Adr!A:B,2,FALSE)</f>
        <v>#N/A</v>
      </c>
      <c r="C591" s="196"/>
      <c r="D591" s="187"/>
      <c r="E591" s="173"/>
      <c r="F591" s="166"/>
      <c r="G591" s="169"/>
      <c r="H591" s="169"/>
      <c r="I591" s="192" t="str">
        <f t="shared" si="52"/>
        <v/>
      </c>
      <c r="J591" s="167"/>
      <c r="K591" s="5"/>
      <c r="L591" s="167" t="str">
        <f t="shared" si="53"/>
        <v/>
      </c>
      <c r="M591" s="5" t="e">
        <f t="shared" ref="M591:M654" si="55">B591&amp;F591&amp;H591&amp;C591</f>
        <v>#N/A</v>
      </c>
      <c r="N591" s="3" t="str">
        <f t="shared" si="54"/>
        <v/>
      </c>
    </row>
    <row r="592" spans="1:14" x14ac:dyDescent="0.15">
      <c r="A592" s="166"/>
      <c r="B592" s="204" t="e">
        <f>VLOOKUP(A592,Adr!A:B,2,FALSE)</f>
        <v>#N/A</v>
      </c>
      <c r="C592" s="196"/>
      <c r="D592" s="187"/>
      <c r="E592" s="173"/>
      <c r="F592" s="166"/>
      <c r="G592" s="169"/>
      <c r="H592" s="169"/>
      <c r="I592" s="192" t="str">
        <f t="shared" si="52"/>
        <v/>
      </c>
      <c r="J592" s="167"/>
      <c r="K592" s="5"/>
      <c r="L592" s="167" t="str">
        <f t="shared" si="53"/>
        <v/>
      </c>
      <c r="M592" s="5" t="e">
        <f t="shared" si="55"/>
        <v>#N/A</v>
      </c>
      <c r="N592" s="3" t="str">
        <f t="shared" si="54"/>
        <v/>
      </c>
    </row>
    <row r="593" spans="1:14" x14ac:dyDescent="0.15">
      <c r="A593" s="202"/>
      <c r="B593" s="204" t="e">
        <f>VLOOKUP(A593,Adr!A:B,2,FALSE)</f>
        <v>#N/A</v>
      </c>
      <c r="C593" s="169"/>
      <c r="D593" s="172"/>
      <c r="E593" s="173"/>
      <c r="F593" s="166"/>
      <c r="G593" s="169"/>
      <c r="H593" s="169"/>
      <c r="I593" s="192" t="str">
        <f t="shared" si="52"/>
        <v/>
      </c>
      <c r="J593" s="167"/>
      <c r="K593" s="5"/>
      <c r="L593" s="167" t="str">
        <f t="shared" si="53"/>
        <v/>
      </c>
      <c r="M593" s="5" t="e">
        <f t="shared" si="55"/>
        <v>#N/A</v>
      </c>
      <c r="N593" s="3" t="str">
        <f t="shared" si="54"/>
        <v/>
      </c>
    </row>
    <row r="594" spans="1:14" x14ac:dyDescent="0.15">
      <c r="A594" s="166"/>
      <c r="B594" s="204" t="e">
        <f>VLOOKUP(A594,Adr!A:B,2,FALSE)</f>
        <v>#N/A</v>
      </c>
      <c r="C594" s="196"/>
      <c r="D594" s="187"/>
      <c r="E594" s="173"/>
      <c r="F594" s="166"/>
      <c r="G594" s="169"/>
      <c r="H594" s="169"/>
      <c r="I594" s="192" t="str">
        <f t="shared" si="52"/>
        <v/>
      </c>
      <c r="J594" s="167"/>
      <c r="K594" s="5"/>
      <c r="L594" s="167" t="str">
        <f t="shared" si="53"/>
        <v/>
      </c>
      <c r="M594" s="5" t="e">
        <f t="shared" si="55"/>
        <v>#N/A</v>
      </c>
      <c r="N594" s="3" t="str">
        <f t="shared" si="54"/>
        <v/>
      </c>
    </row>
    <row r="595" spans="1:14" x14ac:dyDescent="0.15">
      <c r="A595" s="166"/>
      <c r="B595" s="204" t="e">
        <f>VLOOKUP(A595,Adr!A:B,2,FALSE)</f>
        <v>#N/A</v>
      </c>
      <c r="C595" s="197"/>
      <c r="D595" s="191"/>
      <c r="E595" s="173"/>
      <c r="F595" s="182"/>
      <c r="G595" s="185"/>
      <c r="H595" s="185"/>
      <c r="I595" s="192" t="str">
        <f t="shared" si="52"/>
        <v/>
      </c>
      <c r="J595" s="167"/>
      <c r="K595" s="5"/>
      <c r="L595" s="167" t="str">
        <f t="shared" si="53"/>
        <v/>
      </c>
      <c r="M595" s="5" t="e">
        <f t="shared" si="55"/>
        <v>#N/A</v>
      </c>
      <c r="N595" s="3" t="str">
        <f t="shared" si="54"/>
        <v/>
      </c>
    </row>
    <row r="596" spans="1:14" x14ac:dyDescent="0.15">
      <c r="A596" s="166"/>
      <c r="B596" s="204" t="e">
        <f>VLOOKUP(A596,Adr!A:B,2,FALSE)</f>
        <v>#N/A</v>
      </c>
      <c r="C596" s="197"/>
      <c r="D596" s="191"/>
      <c r="E596" s="173"/>
      <c r="F596" s="182"/>
      <c r="G596" s="185"/>
      <c r="H596" s="185"/>
      <c r="I596" s="192" t="str">
        <f t="shared" si="52"/>
        <v/>
      </c>
      <c r="J596" s="167"/>
      <c r="K596" s="5"/>
      <c r="L596" s="167" t="str">
        <f t="shared" si="53"/>
        <v/>
      </c>
      <c r="M596" s="5" t="e">
        <f t="shared" si="55"/>
        <v>#N/A</v>
      </c>
      <c r="N596" s="3" t="str">
        <f t="shared" si="54"/>
        <v/>
      </c>
    </row>
    <row r="597" spans="1:14" x14ac:dyDescent="0.15">
      <c r="A597" s="166"/>
      <c r="B597" s="204" t="e">
        <f>VLOOKUP(A597,Adr!A:B,2,FALSE)</f>
        <v>#N/A</v>
      </c>
      <c r="C597" s="197"/>
      <c r="D597" s="191"/>
      <c r="E597" s="173"/>
      <c r="F597" s="182"/>
      <c r="G597" s="185"/>
      <c r="H597" s="185"/>
      <c r="I597" s="192" t="str">
        <f t="shared" si="52"/>
        <v/>
      </c>
      <c r="J597" s="167"/>
      <c r="K597" s="5"/>
      <c r="L597" s="167" t="str">
        <f t="shared" si="53"/>
        <v/>
      </c>
      <c r="M597" s="5" t="e">
        <f t="shared" si="55"/>
        <v>#N/A</v>
      </c>
      <c r="N597" s="3" t="str">
        <f t="shared" si="54"/>
        <v/>
      </c>
    </row>
    <row r="598" spans="1:14" x14ac:dyDescent="0.15">
      <c r="A598" s="166"/>
      <c r="B598" s="204" t="e">
        <f>VLOOKUP(A598,Adr!A:B,2,FALSE)</f>
        <v>#N/A</v>
      </c>
      <c r="C598" s="197"/>
      <c r="D598" s="191"/>
      <c r="E598" s="173"/>
      <c r="F598" s="182"/>
      <c r="G598" s="185"/>
      <c r="H598" s="185"/>
      <c r="I598" s="192" t="str">
        <f t="shared" si="52"/>
        <v/>
      </c>
      <c r="J598" s="167"/>
      <c r="K598" s="5"/>
      <c r="L598" s="167" t="str">
        <f t="shared" si="53"/>
        <v/>
      </c>
      <c r="M598" s="5" t="e">
        <f t="shared" si="55"/>
        <v>#N/A</v>
      </c>
      <c r="N598" s="3" t="str">
        <f t="shared" si="54"/>
        <v/>
      </c>
    </row>
    <row r="599" spans="1:14" x14ac:dyDescent="0.15">
      <c r="A599" s="166"/>
      <c r="B599" s="204" t="e">
        <f>VLOOKUP(A599,Adr!A:B,2,FALSE)</f>
        <v>#N/A</v>
      </c>
      <c r="C599" s="197"/>
      <c r="D599" s="191"/>
      <c r="E599" s="173"/>
      <c r="F599" s="182"/>
      <c r="G599" s="185"/>
      <c r="H599" s="185"/>
      <c r="I599" s="192" t="str">
        <f t="shared" si="52"/>
        <v/>
      </c>
      <c r="J599" s="167"/>
      <c r="K599" s="5"/>
      <c r="L599" s="167" t="str">
        <f t="shared" si="53"/>
        <v/>
      </c>
      <c r="M599" s="5" t="e">
        <f t="shared" si="55"/>
        <v>#N/A</v>
      </c>
      <c r="N599" s="3" t="str">
        <f t="shared" si="54"/>
        <v/>
      </c>
    </row>
    <row r="600" spans="1:14" x14ac:dyDescent="0.15">
      <c r="A600" s="166"/>
      <c r="B600" s="204" t="e">
        <f>VLOOKUP(A600,Adr!A:B,2,FALSE)</f>
        <v>#N/A</v>
      </c>
      <c r="C600" s="197"/>
      <c r="D600" s="191"/>
      <c r="E600" s="173"/>
      <c r="F600" s="182"/>
      <c r="G600" s="185"/>
      <c r="H600" s="185"/>
      <c r="I600" s="192" t="str">
        <f t="shared" si="52"/>
        <v/>
      </c>
      <c r="J600" s="167"/>
      <c r="K600" s="5"/>
      <c r="L600" s="167" t="str">
        <f t="shared" si="53"/>
        <v/>
      </c>
      <c r="M600" s="5" t="e">
        <f t="shared" si="55"/>
        <v>#N/A</v>
      </c>
      <c r="N600" s="3" t="str">
        <f t="shared" si="54"/>
        <v/>
      </c>
    </row>
    <row r="601" spans="1:14" x14ac:dyDescent="0.15">
      <c r="A601" s="182"/>
      <c r="B601" s="204" t="e">
        <f>VLOOKUP(A601,Adr!A:B,2,FALSE)</f>
        <v>#N/A</v>
      </c>
      <c r="C601" s="185"/>
      <c r="D601" s="187"/>
      <c r="E601" s="173"/>
      <c r="F601" s="182"/>
      <c r="G601" s="185"/>
      <c r="H601" s="185"/>
      <c r="I601" s="192" t="str">
        <f t="shared" si="52"/>
        <v/>
      </c>
      <c r="J601" s="167"/>
      <c r="K601" s="5"/>
      <c r="L601" s="167" t="str">
        <f t="shared" si="53"/>
        <v/>
      </c>
      <c r="M601" s="5" t="e">
        <f t="shared" si="55"/>
        <v>#N/A</v>
      </c>
      <c r="N601" s="3" t="str">
        <f t="shared" si="54"/>
        <v/>
      </c>
    </row>
    <row r="602" spans="1:14" x14ac:dyDescent="0.15">
      <c r="A602" s="166"/>
      <c r="B602" s="204" t="e">
        <f>VLOOKUP(A602,Adr!A:B,2,FALSE)</f>
        <v>#N/A</v>
      </c>
      <c r="C602" s="197"/>
      <c r="D602" s="191"/>
      <c r="E602" s="173"/>
      <c r="F602" s="182"/>
      <c r="G602" s="185"/>
      <c r="H602" s="185"/>
      <c r="I602" s="192" t="str">
        <f t="shared" si="52"/>
        <v/>
      </c>
      <c r="J602" s="167"/>
      <c r="K602" s="5"/>
      <c r="L602" s="167" t="str">
        <f t="shared" si="53"/>
        <v/>
      </c>
      <c r="M602" s="5" t="e">
        <f t="shared" si="55"/>
        <v>#N/A</v>
      </c>
      <c r="N602" s="3" t="str">
        <f t="shared" si="54"/>
        <v/>
      </c>
    </row>
    <row r="603" spans="1:14" x14ac:dyDescent="0.15">
      <c r="A603" s="182"/>
      <c r="B603" s="204" t="e">
        <f>VLOOKUP(A603,Adr!A:B,2,FALSE)</f>
        <v>#N/A</v>
      </c>
      <c r="C603" s="185"/>
      <c r="D603" s="187"/>
      <c r="E603" s="173"/>
      <c r="F603" s="182"/>
      <c r="G603" s="169"/>
      <c r="H603" s="185"/>
      <c r="I603" s="192" t="str">
        <f t="shared" si="52"/>
        <v/>
      </c>
      <c r="J603" s="167"/>
      <c r="K603" s="5"/>
      <c r="L603" s="167" t="str">
        <f t="shared" si="53"/>
        <v/>
      </c>
      <c r="M603" s="5" t="e">
        <f t="shared" si="55"/>
        <v>#N/A</v>
      </c>
      <c r="N603" s="3" t="str">
        <f t="shared" si="54"/>
        <v/>
      </c>
    </row>
    <row r="604" spans="1:14" x14ac:dyDescent="0.15">
      <c r="A604" s="166"/>
      <c r="B604" s="204" t="e">
        <f>VLOOKUP(A604,Adr!A:B,2,FALSE)</f>
        <v>#N/A</v>
      </c>
      <c r="C604" s="196"/>
      <c r="D604" s="187"/>
      <c r="E604" s="173"/>
      <c r="F604" s="166"/>
      <c r="G604" s="169"/>
      <c r="H604" s="169"/>
      <c r="I604" s="192" t="str">
        <f t="shared" si="52"/>
        <v/>
      </c>
      <c r="J604" s="167"/>
      <c r="K604" s="5"/>
      <c r="L604" s="167" t="str">
        <f t="shared" si="53"/>
        <v/>
      </c>
      <c r="M604" s="5" t="e">
        <f t="shared" si="55"/>
        <v>#N/A</v>
      </c>
      <c r="N604" s="3" t="str">
        <f t="shared" si="54"/>
        <v/>
      </c>
    </row>
    <row r="605" spans="1:14" x14ac:dyDescent="0.15">
      <c r="A605" s="166"/>
      <c r="B605" s="204" t="e">
        <f>VLOOKUP(A605,Adr!A:B,2,FALSE)</f>
        <v>#N/A</v>
      </c>
      <c r="C605" s="190"/>
      <c r="D605" s="172"/>
      <c r="E605" s="173"/>
      <c r="F605" s="166"/>
      <c r="G605" s="169"/>
      <c r="H605" s="169"/>
      <c r="I605" s="192" t="str">
        <f t="shared" si="52"/>
        <v/>
      </c>
      <c r="J605" s="167"/>
      <c r="K605" s="5"/>
      <c r="L605" s="167" t="str">
        <f t="shared" si="53"/>
        <v/>
      </c>
      <c r="M605" s="5" t="e">
        <f t="shared" si="55"/>
        <v>#N/A</v>
      </c>
      <c r="N605" s="3" t="str">
        <f t="shared" si="54"/>
        <v/>
      </c>
    </row>
    <row r="606" spans="1:14" x14ac:dyDescent="0.15">
      <c r="A606" s="166"/>
      <c r="B606" s="204" t="e">
        <f>VLOOKUP(A606,Adr!A:B,2,FALSE)</f>
        <v>#N/A</v>
      </c>
      <c r="C606" s="190"/>
      <c r="D606" s="172"/>
      <c r="E606" s="173"/>
      <c r="F606" s="166"/>
      <c r="G606" s="169"/>
      <c r="H606" s="169"/>
      <c r="I606" s="192" t="str">
        <f t="shared" si="52"/>
        <v/>
      </c>
      <c r="J606" s="167"/>
      <c r="K606" s="5"/>
      <c r="L606" s="167" t="str">
        <f t="shared" si="53"/>
        <v/>
      </c>
      <c r="M606" s="5" t="e">
        <f t="shared" si="55"/>
        <v>#N/A</v>
      </c>
      <c r="N606" s="3" t="str">
        <f t="shared" si="54"/>
        <v/>
      </c>
    </row>
    <row r="607" spans="1:14" x14ac:dyDescent="0.15">
      <c r="A607" s="166"/>
      <c r="B607" s="204" t="e">
        <f>VLOOKUP(A607,Adr!A:B,2,FALSE)</f>
        <v>#N/A</v>
      </c>
      <c r="C607" s="190"/>
      <c r="D607" s="172"/>
      <c r="E607" s="173"/>
      <c r="F607" s="166"/>
      <c r="G607" s="169"/>
      <c r="H607" s="169"/>
      <c r="I607" s="192" t="str">
        <f t="shared" si="52"/>
        <v/>
      </c>
      <c r="J607" s="167"/>
      <c r="K607" s="5"/>
      <c r="L607" s="167" t="str">
        <f t="shared" si="53"/>
        <v/>
      </c>
      <c r="M607" s="5" t="e">
        <f t="shared" si="55"/>
        <v>#N/A</v>
      </c>
      <c r="N607" s="3" t="str">
        <f t="shared" si="54"/>
        <v/>
      </c>
    </row>
    <row r="608" spans="1:14" x14ac:dyDescent="0.15">
      <c r="A608" s="166"/>
      <c r="B608" s="204" t="e">
        <f>VLOOKUP(A608,Adr!A:B,2,FALSE)</f>
        <v>#N/A</v>
      </c>
      <c r="C608" s="190"/>
      <c r="D608" s="172"/>
      <c r="E608" s="173"/>
      <c r="F608" s="166"/>
      <c r="G608" s="169"/>
      <c r="H608" s="169"/>
      <c r="I608" s="192" t="str">
        <f t="shared" ref="I608:I615" si="56">A608&amp;F608</f>
        <v/>
      </c>
      <c r="J608" s="167"/>
      <c r="K608" s="5"/>
      <c r="L608" s="167" t="str">
        <f t="shared" ref="L608:L671" si="57">A608&amp;G608&amp;H608</f>
        <v/>
      </c>
      <c r="M608" s="5" t="e">
        <f t="shared" si="55"/>
        <v>#N/A</v>
      </c>
      <c r="N608" s="3" t="str">
        <f t="shared" si="54"/>
        <v/>
      </c>
    </row>
    <row r="609" spans="1:14" x14ac:dyDescent="0.15">
      <c r="A609" s="166"/>
      <c r="B609" s="204" t="e">
        <f>VLOOKUP(A609,Adr!A:B,2,FALSE)</f>
        <v>#N/A</v>
      </c>
      <c r="C609" s="190"/>
      <c r="D609" s="172"/>
      <c r="E609" s="173"/>
      <c r="F609" s="166"/>
      <c r="G609" s="169"/>
      <c r="H609" s="169"/>
      <c r="I609" s="192" t="str">
        <f t="shared" si="56"/>
        <v/>
      </c>
      <c r="J609" s="167"/>
      <c r="K609" s="5"/>
      <c r="L609" s="167" t="str">
        <f t="shared" si="57"/>
        <v/>
      </c>
      <c r="M609" s="5" t="e">
        <f t="shared" si="55"/>
        <v>#N/A</v>
      </c>
      <c r="N609" s="3" t="str">
        <f t="shared" si="54"/>
        <v/>
      </c>
    </row>
    <row r="610" spans="1:14" x14ac:dyDescent="0.15">
      <c r="A610" s="166"/>
      <c r="B610" s="204" t="e">
        <f>VLOOKUP(A610,Adr!A:B,2,FALSE)</f>
        <v>#N/A</v>
      </c>
      <c r="C610" s="185"/>
      <c r="D610" s="187"/>
      <c r="E610" s="173"/>
      <c r="F610" s="182"/>
      <c r="G610" s="185"/>
      <c r="H610" s="185"/>
      <c r="I610" s="192" t="str">
        <f t="shared" si="56"/>
        <v/>
      </c>
      <c r="J610" s="167"/>
      <c r="K610" s="5"/>
      <c r="L610" s="167" t="str">
        <f t="shared" si="57"/>
        <v/>
      </c>
      <c r="M610" s="5" t="e">
        <f t="shared" si="55"/>
        <v>#N/A</v>
      </c>
      <c r="N610" s="3" t="str">
        <f t="shared" si="54"/>
        <v/>
      </c>
    </row>
    <row r="611" spans="1:14" x14ac:dyDescent="0.15">
      <c r="A611" s="166"/>
      <c r="B611" s="204" t="e">
        <f>VLOOKUP(A611,Adr!A:B,2,FALSE)</f>
        <v>#N/A</v>
      </c>
      <c r="C611" s="185"/>
      <c r="D611" s="187"/>
      <c r="E611" s="173"/>
      <c r="F611" s="182"/>
      <c r="G611" s="185"/>
      <c r="H611" s="185"/>
      <c r="I611" s="192" t="str">
        <f t="shared" si="56"/>
        <v/>
      </c>
      <c r="J611" s="167"/>
      <c r="K611" s="5"/>
      <c r="L611" s="167" t="str">
        <f t="shared" si="57"/>
        <v/>
      </c>
      <c r="M611" s="5" t="e">
        <f t="shared" si="55"/>
        <v>#N/A</v>
      </c>
      <c r="N611" s="3" t="str">
        <f t="shared" si="54"/>
        <v/>
      </c>
    </row>
    <row r="612" spans="1:14" x14ac:dyDescent="0.15">
      <c r="A612" s="166"/>
      <c r="B612" s="204" t="e">
        <f>VLOOKUP(A612,Adr!A:B,2,FALSE)</f>
        <v>#N/A</v>
      </c>
      <c r="C612" s="185"/>
      <c r="D612" s="187"/>
      <c r="E612" s="173"/>
      <c r="F612" s="182"/>
      <c r="G612" s="185"/>
      <c r="H612" s="185"/>
      <c r="I612" s="192" t="str">
        <f t="shared" si="56"/>
        <v/>
      </c>
      <c r="J612" s="167"/>
      <c r="K612" s="5"/>
      <c r="L612" s="167" t="str">
        <f t="shared" si="57"/>
        <v/>
      </c>
      <c r="M612" s="5" t="e">
        <f t="shared" si="55"/>
        <v>#N/A</v>
      </c>
      <c r="N612" s="3" t="str">
        <f t="shared" si="54"/>
        <v/>
      </c>
    </row>
    <row r="613" spans="1:14" x14ac:dyDescent="0.15">
      <c r="A613" s="166"/>
      <c r="B613" s="204" t="e">
        <f>VLOOKUP(A613,Adr!A:B,2,FALSE)</f>
        <v>#N/A</v>
      </c>
      <c r="C613" s="185"/>
      <c r="D613" s="187"/>
      <c r="E613" s="173"/>
      <c r="F613" s="182"/>
      <c r="G613" s="185"/>
      <c r="H613" s="185"/>
      <c r="I613" s="192" t="str">
        <f t="shared" si="56"/>
        <v/>
      </c>
      <c r="J613" s="167"/>
      <c r="K613" s="5"/>
      <c r="L613" s="167" t="str">
        <f t="shared" si="57"/>
        <v/>
      </c>
      <c r="M613" s="5" t="e">
        <f t="shared" si="55"/>
        <v>#N/A</v>
      </c>
      <c r="N613" s="3" t="str">
        <f t="shared" si="54"/>
        <v/>
      </c>
    </row>
    <row r="614" spans="1:14" x14ac:dyDescent="0.15">
      <c r="A614" s="166"/>
      <c r="B614" s="204" t="e">
        <f>VLOOKUP(A614,Adr!A:B,2,FALSE)</f>
        <v>#N/A</v>
      </c>
      <c r="C614" s="169"/>
      <c r="D614" s="172"/>
      <c r="E614" s="173"/>
      <c r="F614" s="166"/>
      <c r="G614" s="169"/>
      <c r="H614" s="169"/>
      <c r="I614" s="192" t="str">
        <f t="shared" si="56"/>
        <v/>
      </c>
      <c r="J614" s="167"/>
      <c r="K614" s="5"/>
      <c r="L614" s="167" t="str">
        <f t="shared" si="57"/>
        <v/>
      </c>
      <c r="M614" s="5" t="e">
        <f t="shared" si="55"/>
        <v>#N/A</v>
      </c>
      <c r="N614" s="3" t="str">
        <f t="shared" si="54"/>
        <v/>
      </c>
    </row>
    <row r="615" spans="1:14" x14ac:dyDescent="0.15">
      <c r="A615" s="166"/>
      <c r="B615" s="204" t="e">
        <f>VLOOKUP(A615,Adr!A:B,2,FALSE)</f>
        <v>#N/A</v>
      </c>
      <c r="C615" s="197"/>
      <c r="D615" s="191"/>
      <c r="E615" s="173"/>
      <c r="F615" s="182"/>
      <c r="G615" s="185"/>
      <c r="H615" s="185"/>
      <c r="I615" s="192" t="str">
        <f t="shared" si="56"/>
        <v/>
      </c>
      <c r="J615" s="167"/>
      <c r="K615" s="5"/>
      <c r="L615" s="167" t="str">
        <f t="shared" si="57"/>
        <v/>
      </c>
      <c r="M615" s="5" t="e">
        <f t="shared" si="55"/>
        <v>#N/A</v>
      </c>
      <c r="N615" s="3" t="str">
        <f t="shared" si="54"/>
        <v/>
      </c>
    </row>
    <row r="616" spans="1:14" x14ac:dyDescent="0.15">
      <c r="A616" s="166"/>
      <c r="B616" s="204" t="e">
        <f>VLOOKUP(A616,Adr!A:B,2,FALSE)</f>
        <v>#N/A</v>
      </c>
      <c r="C616" s="197"/>
      <c r="D616" s="191"/>
      <c r="E616" s="173"/>
      <c r="F616" s="182"/>
      <c r="G616" s="185"/>
      <c r="H616" s="185"/>
      <c r="I616" s="167"/>
      <c r="J616" s="167"/>
      <c r="K616" s="5"/>
      <c r="L616" s="167" t="str">
        <f t="shared" si="57"/>
        <v/>
      </c>
      <c r="M616" s="5" t="e">
        <f t="shared" si="55"/>
        <v>#N/A</v>
      </c>
      <c r="N616" s="3" t="str">
        <f t="shared" si="54"/>
        <v/>
      </c>
    </row>
    <row r="617" spans="1:14" x14ac:dyDescent="0.15">
      <c r="A617" s="166"/>
      <c r="B617" s="204" t="e">
        <f>VLOOKUP(A617,Adr!A:B,2,FALSE)</f>
        <v>#N/A</v>
      </c>
      <c r="C617" s="185"/>
      <c r="D617" s="187"/>
      <c r="E617" s="173"/>
      <c r="F617" s="182"/>
      <c r="G617" s="185"/>
      <c r="H617" s="185"/>
      <c r="I617" s="192"/>
      <c r="J617" s="167"/>
      <c r="K617" s="5"/>
      <c r="L617" s="167" t="str">
        <f t="shared" si="57"/>
        <v/>
      </c>
      <c r="M617" s="5" t="e">
        <f t="shared" si="55"/>
        <v>#N/A</v>
      </c>
      <c r="N617" s="3" t="str">
        <f t="shared" si="54"/>
        <v/>
      </c>
    </row>
    <row r="618" spans="1:14" x14ac:dyDescent="0.15">
      <c r="A618" s="182"/>
      <c r="B618" s="204" t="e">
        <f>VLOOKUP(A618,Adr!A:B,2,FALSE)</f>
        <v>#N/A</v>
      </c>
      <c r="C618" s="185"/>
      <c r="D618" s="187"/>
      <c r="E618" s="230"/>
      <c r="F618" s="182"/>
      <c r="G618" s="185"/>
      <c r="H618" s="185"/>
      <c r="I618" s="192"/>
      <c r="J618" s="167"/>
      <c r="K618" s="5"/>
      <c r="L618" s="167" t="str">
        <f t="shared" si="57"/>
        <v/>
      </c>
      <c r="M618" s="5" t="e">
        <f t="shared" si="55"/>
        <v>#N/A</v>
      </c>
      <c r="N618" s="3" t="str">
        <f t="shared" si="54"/>
        <v/>
      </c>
    </row>
    <row r="619" spans="1:14" x14ac:dyDescent="0.15">
      <c r="A619" s="166"/>
      <c r="B619" s="204" t="e">
        <f>VLOOKUP(A619,Adr!A:B,2,FALSE)</f>
        <v>#N/A</v>
      </c>
      <c r="C619" s="196"/>
      <c r="D619" s="187"/>
      <c r="E619" s="173"/>
      <c r="F619" s="166"/>
      <c r="G619" s="169"/>
      <c r="H619" s="169"/>
      <c r="I619" s="167"/>
      <c r="J619" s="167"/>
      <c r="K619" s="5"/>
      <c r="L619" s="167" t="str">
        <f t="shared" si="57"/>
        <v/>
      </c>
      <c r="M619" s="5" t="e">
        <f t="shared" si="55"/>
        <v>#N/A</v>
      </c>
      <c r="N619" s="3" t="str">
        <f t="shared" si="54"/>
        <v/>
      </c>
    </row>
    <row r="620" spans="1:14" x14ac:dyDescent="0.15">
      <c r="A620" s="166"/>
      <c r="B620" s="204" t="e">
        <f>VLOOKUP(A620,Adr!A:B,2,FALSE)</f>
        <v>#N/A</v>
      </c>
      <c r="C620" s="196"/>
      <c r="D620" s="187"/>
      <c r="E620" s="173"/>
      <c r="F620" s="166"/>
      <c r="G620" s="169"/>
      <c r="H620" s="169"/>
      <c r="I620" s="167"/>
      <c r="J620" s="167"/>
      <c r="K620" s="5"/>
      <c r="L620" s="167" t="str">
        <f t="shared" si="57"/>
        <v/>
      </c>
      <c r="M620" s="5" t="e">
        <f t="shared" si="55"/>
        <v>#N/A</v>
      </c>
      <c r="N620" s="3" t="str">
        <f t="shared" si="54"/>
        <v/>
      </c>
    </row>
    <row r="621" spans="1:14" x14ac:dyDescent="0.15">
      <c r="A621" s="166"/>
      <c r="B621" s="204" t="e">
        <f>VLOOKUP(A621,Adr!A:B,2,FALSE)</f>
        <v>#N/A</v>
      </c>
      <c r="C621" s="196"/>
      <c r="D621" s="187"/>
      <c r="E621" s="173"/>
      <c r="F621" s="182"/>
      <c r="G621" s="185"/>
      <c r="H621" s="185"/>
      <c r="I621" s="167"/>
      <c r="J621" s="167"/>
      <c r="K621" s="5"/>
      <c r="L621" s="167" t="str">
        <f t="shared" si="57"/>
        <v/>
      </c>
      <c r="M621" s="5" t="e">
        <f t="shared" si="55"/>
        <v>#N/A</v>
      </c>
      <c r="N621" s="3" t="str">
        <f t="shared" si="54"/>
        <v/>
      </c>
    </row>
    <row r="622" spans="1:14" x14ac:dyDescent="0.15">
      <c r="A622" s="166"/>
      <c r="B622" s="204" t="e">
        <f>VLOOKUP(A622,Adr!A:B,2,FALSE)</f>
        <v>#N/A</v>
      </c>
      <c r="C622" s="196"/>
      <c r="D622" s="187"/>
      <c r="E622" s="173"/>
      <c r="F622" s="182"/>
      <c r="G622" s="185"/>
      <c r="H622" s="185"/>
      <c r="I622" s="167"/>
      <c r="J622" s="167"/>
      <c r="K622" s="5"/>
      <c r="L622" s="167" t="str">
        <f t="shared" si="57"/>
        <v/>
      </c>
      <c r="M622" s="5" t="e">
        <f t="shared" si="55"/>
        <v>#N/A</v>
      </c>
      <c r="N622" s="3" t="str">
        <f t="shared" si="54"/>
        <v/>
      </c>
    </row>
    <row r="623" spans="1:14" x14ac:dyDescent="0.15">
      <c r="A623" s="182"/>
      <c r="B623" s="204" t="e">
        <f>VLOOKUP(A623,Adr!A:B,2,FALSE)</f>
        <v>#N/A</v>
      </c>
      <c r="C623" s="185"/>
      <c r="D623" s="187"/>
      <c r="E623" s="230"/>
      <c r="F623" s="182"/>
      <c r="G623" s="185"/>
      <c r="H623" s="185"/>
      <c r="I623" s="192"/>
      <c r="J623" s="167"/>
      <c r="K623" s="5"/>
      <c r="L623" s="167" t="str">
        <f t="shared" si="57"/>
        <v/>
      </c>
      <c r="M623" s="5" t="e">
        <f t="shared" si="55"/>
        <v>#N/A</v>
      </c>
      <c r="N623" s="3" t="str">
        <f t="shared" si="54"/>
        <v/>
      </c>
    </row>
    <row r="624" spans="1:14" x14ac:dyDescent="0.15">
      <c r="A624" s="166"/>
      <c r="B624" s="204" t="e">
        <f>VLOOKUP(A624,Adr!A:B,2,FALSE)</f>
        <v>#N/A</v>
      </c>
      <c r="C624" s="196"/>
      <c r="D624" s="187"/>
      <c r="E624" s="173"/>
      <c r="F624" s="182"/>
      <c r="G624" s="185"/>
      <c r="H624" s="185"/>
      <c r="I624" s="167"/>
      <c r="J624" s="167"/>
      <c r="K624" s="5"/>
      <c r="L624" s="167" t="str">
        <f t="shared" si="57"/>
        <v/>
      </c>
      <c r="M624" s="5" t="e">
        <f t="shared" si="55"/>
        <v>#N/A</v>
      </c>
      <c r="N624" s="3" t="str">
        <f t="shared" si="54"/>
        <v/>
      </c>
    </row>
    <row r="625" spans="1:14" x14ac:dyDescent="0.15">
      <c r="A625" s="182"/>
      <c r="B625" s="204" t="e">
        <f>VLOOKUP(A625,Adr!A:B,2,FALSE)</f>
        <v>#N/A</v>
      </c>
      <c r="C625" s="185"/>
      <c r="D625" s="187"/>
      <c r="E625" s="230"/>
      <c r="F625" s="182"/>
      <c r="G625" s="185"/>
      <c r="H625" s="185"/>
      <c r="I625" s="192"/>
      <c r="J625" s="167"/>
      <c r="K625" s="5"/>
      <c r="L625" s="167" t="str">
        <f t="shared" si="57"/>
        <v/>
      </c>
      <c r="M625" s="5" t="e">
        <f t="shared" si="55"/>
        <v>#N/A</v>
      </c>
      <c r="N625" s="3" t="str">
        <f t="shared" si="54"/>
        <v/>
      </c>
    </row>
    <row r="626" spans="1:14" x14ac:dyDescent="0.15">
      <c r="A626" s="166"/>
      <c r="B626" s="204" t="e">
        <f>VLOOKUP(A626,Adr!A:B,2,FALSE)</f>
        <v>#N/A</v>
      </c>
      <c r="C626" s="196"/>
      <c r="D626" s="187"/>
      <c r="E626" s="173"/>
      <c r="F626" s="166"/>
      <c r="G626" s="169"/>
      <c r="H626" s="169"/>
      <c r="I626" s="167"/>
      <c r="J626" s="167"/>
      <c r="K626" s="5"/>
      <c r="L626" s="167" t="str">
        <f t="shared" si="57"/>
        <v/>
      </c>
      <c r="M626" s="5" t="e">
        <f t="shared" si="55"/>
        <v>#N/A</v>
      </c>
      <c r="N626" s="3" t="str">
        <f t="shared" si="54"/>
        <v/>
      </c>
    </row>
    <row r="627" spans="1:14" x14ac:dyDescent="0.15">
      <c r="A627" s="166"/>
      <c r="B627" s="204" t="e">
        <f>VLOOKUP(A627,Adr!A:B,2,FALSE)</f>
        <v>#N/A</v>
      </c>
      <c r="C627" s="196"/>
      <c r="D627" s="187"/>
      <c r="E627" s="173"/>
      <c r="F627" s="166"/>
      <c r="G627" s="169"/>
      <c r="H627" s="169"/>
      <c r="I627" s="167"/>
      <c r="J627" s="167"/>
      <c r="K627" s="5"/>
      <c r="L627" s="167" t="str">
        <f t="shared" si="57"/>
        <v/>
      </c>
      <c r="M627" s="5" t="e">
        <f t="shared" si="55"/>
        <v>#N/A</v>
      </c>
      <c r="N627" s="3" t="str">
        <f t="shared" si="54"/>
        <v/>
      </c>
    </row>
    <row r="628" spans="1:14" x14ac:dyDescent="0.15">
      <c r="A628" s="166"/>
      <c r="B628" s="204" t="e">
        <f>VLOOKUP(A628,Adr!A:B,2,FALSE)</f>
        <v>#N/A</v>
      </c>
      <c r="C628" s="190"/>
      <c r="D628" s="172"/>
      <c r="E628" s="173"/>
      <c r="F628" s="166"/>
      <c r="G628" s="169"/>
      <c r="H628" s="169"/>
      <c r="I628" s="167"/>
      <c r="J628" s="167"/>
      <c r="K628" s="5"/>
      <c r="L628" s="167" t="str">
        <f t="shared" si="57"/>
        <v/>
      </c>
      <c r="M628" s="5" t="e">
        <f t="shared" si="55"/>
        <v>#N/A</v>
      </c>
      <c r="N628" s="3" t="str">
        <f t="shared" si="54"/>
        <v/>
      </c>
    </row>
    <row r="629" spans="1:14" x14ac:dyDescent="0.15">
      <c r="A629" s="166"/>
      <c r="B629" s="204" t="e">
        <f>VLOOKUP(A629,Adr!A:B,2,FALSE)</f>
        <v>#N/A</v>
      </c>
      <c r="C629" s="196"/>
      <c r="D629" s="187"/>
      <c r="E629" s="173"/>
      <c r="F629" s="182"/>
      <c r="G629" s="185"/>
      <c r="H629" s="185"/>
      <c r="I629" s="167"/>
      <c r="J629" s="167"/>
      <c r="K629" s="5"/>
      <c r="L629" s="167" t="str">
        <f t="shared" si="57"/>
        <v/>
      </c>
      <c r="M629" s="5" t="e">
        <f t="shared" si="55"/>
        <v>#N/A</v>
      </c>
      <c r="N629" s="3" t="str">
        <f t="shared" si="54"/>
        <v/>
      </c>
    </row>
    <row r="630" spans="1:14" x14ac:dyDescent="0.15">
      <c r="A630" s="166"/>
      <c r="B630" s="204" t="e">
        <f>VLOOKUP(A630,Adr!A:B,2,FALSE)</f>
        <v>#N/A</v>
      </c>
      <c r="C630" s="196"/>
      <c r="D630" s="186"/>
      <c r="E630" s="173"/>
      <c r="F630" s="166"/>
      <c r="G630" s="169"/>
      <c r="H630" s="169"/>
      <c r="I630" s="167"/>
      <c r="J630" s="167"/>
      <c r="K630" s="5"/>
      <c r="L630" s="167" t="str">
        <f t="shared" si="57"/>
        <v/>
      </c>
      <c r="M630" s="5" t="e">
        <f t="shared" si="55"/>
        <v>#N/A</v>
      </c>
      <c r="N630" s="3" t="str">
        <f t="shared" si="54"/>
        <v/>
      </c>
    </row>
    <row r="631" spans="1:14" x14ac:dyDescent="0.15">
      <c r="A631" s="166"/>
      <c r="B631" s="204" t="e">
        <f>VLOOKUP(A631,Adr!A:B,2,FALSE)</f>
        <v>#N/A</v>
      </c>
      <c r="C631" s="196"/>
      <c r="D631" s="187"/>
      <c r="E631" s="173"/>
      <c r="F631" s="166"/>
      <c r="G631" s="169"/>
      <c r="H631" s="169"/>
      <c r="I631" s="167"/>
      <c r="J631" s="167"/>
      <c r="K631" s="5"/>
      <c r="L631" s="167" t="str">
        <f t="shared" si="57"/>
        <v/>
      </c>
      <c r="M631" s="5" t="e">
        <f t="shared" si="55"/>
        <v>#N/A</v>
      </c>
      <c r="N631" s="3" t="str">
        <f t="shared" si="54"/>
        <v/>
      </c>
    </row>
    <row r="632" spans="1:14" x14ac:dyDescent="0.15">
      <c r="A632" s="202"/>
      <c r="B632" s="204" t="e">
        <f>VLOOKUP(A632,Adr!A:B,2,FALSE)</f>
        <v>#N/A</v>
      </c>
      <c r="C632" s="169"/>
      <c r="D632" s="172"/>
      <c r="E632" s="173"/>
      <c r="F632" s="166"/>
      <c r="G632" s="169"/>
      <c r="H632" s="169"/>
      <c r="I632" s="192"/>
      <c r="J632" s="167"/>
      <c r="K632" s="5"/>
      <c r="L632" s="167" t="str">
        <f t="shared" si="57"/>
        <v/>
      </c>
      <c r="M632" s="5" t="e">
        <f t="shared" si="55"/>
        <v>#N/A</v>
      </c>
      <c r="N632" s="3" t="str">
        <f t="shared" si="54"/>
        <v/>
      </c>
    </row>
    <row r="633" spans="1:14" x14ac:dyDescent="0.15">
      <c r="A633" s="166"/>
      <c r="B633" s="204" t="e">
        <f>VLOOKUP(A633,Adr!A:B,2,FALSE)</f>
        <v>#N/A</v>
      </c>
      <c r="C633" s="190"/>
      <c r="D633" s="172"/>
      <c r="E633" s="173"/>
      <c r="F633" s="166"/>
      <c r="G633" s="169"/>
      <c r="H633" s="169"/>
      <c r="I633" s="167"/>
      <c r="J633" s="167"/>
      <c r="K633" s="5"/>
      <c r="L633" s="167" t="str">
        <f t="shared" si="57"/>
        <v/>
      </c>
      <c r="M633" s="5" t="e">
        <f t="shared" si="55"/>
        <v>#N/A</v>
      </c>
      <c r="N633" s="3" t="str">
        <f t="shared" si="54"/>
        <v/>
      </c>
    </row>
    <row r="634" spans="1:14" x14ac:dyDescent="0.15">
      <c r="A634" s="202"/>
      <c r="B634" s="204" t="e">
        <f>VLOOKUP(A634,Adr!A:B,2,FALSE)</f>
        <v>#N/A</v>
      </c>
      <c r="C634" s="169"/>
      <c r="D634" s="172"/>
      <c r="E634" s="173"/>
      <c r="F634" s="166"/>
      <c r="G634" s="169"/>
      <c r="H634" s="169"/>
      <c r="I634" s="192"/>
      <c r="J634" s="167"/>
      <c r="K634" s="5"/>
      <c r="L634" s="167" t="str">
        <f t="shared" si="57"/>
        <v/>
      </c>
      <c r="M634" s="5" t="e">
        <f t="shared" si="55"/>
        <v>#N/A</v>
      </c>
      <c r="N634" s="3" t="str">
        <f t="shared" si="54"/>
        <v/>
      </c>
    </row>
    <row r="635" spans="1:14" x14ac:dyDescent="0.15">
      <c r="A635" s="166"/>
      <c r="B635" s="204" t="e">
        <f>VLOOKUP(A635,Adr!A:B,2,FALSE)</f>
        <v>#N/A</v>
      </c>
      <c r="C635" s="169"/>
      <c r="D635" s="187"/>
      <c r="E635" s="173"/>
      <c r="F635" s="166"/>
      <c r="G635" s="169"/>
      <c r="H635" s="169"/>
      <c r="I635" s="192"/>
      <c r="J635" s="167"/>
      <c r="K635" s="5"/>
      <c r="L635" s="167" t="str">
        <f t="shared" si="57"/>
        <v/>
      </c>
      <c r="M635" s="5" t="e">
        <f t="shared" si="55"/>
        <v>#N/A</v>
      </c>
      <c r="N635" s="3" t="str">
        <f t="shared" si="54"/>
        <v/>
      </c>
    </row>
    <row r="636" spans="1:14" x14ac:dyDescent="0.15">
      <c r="A636" s="166"/>
      <c r="B636" s="204" t="e">
        <f>VLOOKUP(A636,Adr!A:B,2,FALSE)</f>
        <v>#N/A</v>
      </c>
      <c r="C636" s="169"/>
      <c r="D636" s="172"/>
      <c r="E636" s="173"/>
      <c r="F636" s="166"/>
      <c r="G636" s="169"/>
      <c r="H636" s="169"/>
      <c r="I636" s="192"/>
      <c r="J636" s="167"/>
      <c r="K636" s="5"/>
      <c r="L636" s="167" t="str">
        <f t="shared" si="57"/>
        <v/>
      </c>
      <c r="M636" s="5" t="e">
        <f t="shared" si="55"/>
        <v>#N/A</v>
      </c>
      <c r="N636" s="3" t="str">
        <f t="shared" si="54"/>
        <v/>
      </c>
    </row>
    <row r="637" spans="1:14" x14ac:dyDescent="0.15">
      <c r="A637" s="166"/>
      <c r="B637" s="204" t="e">
        <f>VLOOKUP(A637,Adr!A:B,2,FALSE)</f>
        <v>#N/A</v>
      </c>
      <c r="C637" s="169"/>
      <c r="D637" s="172"/>
      <c r="E637" s="173"/>
      <c r="F637" s="166"/>
      <c r="G637" s="169"/>
      <c r="H637" s="169"/>
      <c r="I637" s="192"/>
      <c r="J637" s="167"/>
      <c r="K637" s="5"/>
      <c r="L637" s="167" t="str">
        <f t="shared" si="57"/>
        <v/>
      </c>
      <c r="M637" s="5" t="e">
        <f t="shared" si="55"/>
        <v>#N/A</v>
      </c>
      <c r="N637" s="3" t="str">
        <f t="shared" si="54"/>
        <v/>
      </c>
    </row>
    <row r="638" spans="1:14" x14ac:dyDescent="0.15">
      <c r="A638" s="166"/>
      <c r="B638" s="204" t="e">
        <f>VLOOKUP(A638,Adr!A:B,2,FALSE)</f>
        <v>#N/A</v>
      </c>
      <c r="C638" s="190"/>
      <c r="D638" s="172"/>
      <c r="E638" s="173"/>
      <c r="F638" s="182"/>
      <c r="G638" s="185"/>
      <c r="H638" s="185"/>
      <c r="I638" s="167"/>
      <c r="J638" s="167"/>
      <c r="K638" s="5"/>
      <c r="L638" s="167" t="str">
        <f t="shared" si="57"/>
        <v/>
      </c>
      <c r="M638" s="5" t="e">
        <f t="shared" si="55"/>
        <v>#N/A</v>
      </c>
      <c r="N638" s="3" t="str">
        <f t="shared" si="54"/>
        <v/>
      </c>
    </row>
    <row r="639" spans="1:14" x14ac:dyDescent="0.15">
      <c r="A639" s="166"/>
      <c r="B639" s="204" t="e">
        <f>VLOOKUP(A639,Adr!A:B,2,FALSE)</f>
        <v>#N/A</v>
      </c>
      <c r="C639" s="190"/>
      <c r="D639" s="172"/>
      <c r="E639" s="173"/>
      <c r="F639" s="182"/>
      <c r="G639" s="185"/>
      <c r="H639" s="185"/>
      <c r="I639" s="167"/>
      <c r="J639" s="167"/>
      <c r="K639" s="5"/>
      <c r="L639" s="167" t="str">
        <f t="shared" si="57"/>
        <v/>
      </c>
      <c r="M639" s="5" t="e">
        <f t="shared" si="55"/>
        <v>#N/A</v>
      </c>
      <c r="N639" s="3" t="str">
        <f t="shared" si="54"/>
        <v/>
      </c>
    </row>
    <row r="640" spans="1:14" x14ac:dyDescent="0.15">
      <c r="A640" s="166"/>
      <c r="B640" s="204" t="e">
        <f>VLOOKUP(A640,Adr!A:B,2,FALSE)</f>
        <v>#N/A</v>
      </c>
      <c r="C640" s="169"/>
      <c r="D640" s="172"/>
      <c r="E640" s="173"/>
      <c r="F640" s="166"/>
      <c r="G640" s="169"/>
      <c r="H640" s="169"/>
      <c r="I640" s="192"/>
      <c r="J640" s="167"/>
      <c r="K640" s="5"/>
      <c r="L640" s="167" t="str">
        <f t="shared" si="57"/>
        <v/>
      </c>
      <c r="M640" s="5" t="e">
        <f t="shared" si="55"/>
        <v>#N/A</v>
      </c>
      <c r="N640" s="3" t="str">
        <f t="shared" si="54"/>
        <v/>
      </c>
    </row>
    <row r="641" spans="1:14" x14ac:dyDescent="0.15">
      <c r="A641" s="166"/>
      <c r="B641" s="204" t="e">
        <f>VLOOKUP(A641,Adr!A:B,2,FALSE)</f>
        <v>#N/A</v>
      </c>
      <c r="C641" s="185"/>
      <c r="D641" s="187"/>
      <c r="E641" s="173"/>
      <c r="F641" s="182"/>
      <c r="G641" s="185"/>
      <c r="H641" s="185"/>
      <c r="I641" s="192"/>
      <c r="J641" s="167"/>
      <c r="K641" s="5"/>
      <c r="L641" s="167" t="str">
        <f t="shared" si="57"/>
        <v/>
      </c>
      <c r="M641" s="5" t="e">
        <f t="shared" si="55"/>
        <v>#N/A</v>
      </c>
      <c r="N641" s="3" t="str">
        <f t="shared" si="54"/>
        <v/>
      </c>
    </row>
    <row r="642" spans="1:14" x14ac:dyDescent="0.15">
      <c r="A642" s="166"/>
      <c r="B642" s="204" t="e">
        <f>VLOOKUP(A642,Adr!A:B,2,FALSE)</f>
        <v>#N/A</v>
      </c>
      <c r="C642" s="190"/>
      <c r="D642" s="172"/>
      <c r="E642" s="173"/>
      <c r="F642" s="182"/>
      <c r="G642" s="185"/>
      <c r="H642" s="185"/>
      <c r="I642" s="167"/>
      <c r="J642" s="167"/>
      <c r="K642" s="5"/>
      <c r="L642" s="167" t="str">
        <f t="shared" si="57"/>
        <v/>
      </c>
      <c r="M642" s="5" t="e">
        <f t="shared" si="55"/>
        <v>#N/A</v>
      </c>
      <c r="N642" s="3" t="str">
        <f t="shared" si="54"/>
        <v/>
      </c>
    </row>
    <row r="643" spans="1:14" x14ac:dyDescent="0.15">
      <c r="A643" s="166"/>
      <c r="B643" s="204" t="e">
        <f>VLOOKUP(A643,Adr!A:B,2,FALSE)</f>
        <v>#N/A</v>
      </c>
      <c r="C643" s="185"/>
      <c r="D643" s="187"/>
      <c r="E643" s="173"/>
      <c r="F643" s="182"/>
      <c r="G643" s="185"/>
      <c r="H643" s="185"/>
      <c r="I643" s="192"/>
      <c r="J643" s="167"/>
      <c r="K643" s="5"/>
      <c r="L643" s="167" t="str">
        <f t="shared" si="57"/>
        <v/>
      </c>
      <c r="M643" s="5" t="e">
        <f t="shared" si="55"/>
        <v>#N/A</v>
      </c>
      <c r="N643" s="3" t="str">
        <f t="shared" si="54"/>
        <v/>
      </c>
    </row>
    <row r="644" spans="1:14" x14ac:dyDescent="0.15">
      <c r="A644" s="166"/>
      <c r="B644" s="204" t="e">
        <f>VLOOKUP(A644,Adr!A:B,2,FALSE)</f>
        <v>#N/A</v>
      </c>
      <c r="C644" s="185"/>
      <c r="D644" s="187"/>
      <c r="E644" s="173"/>
      <c r="F644" s="182"/>
      <c r="G644" s="185"/>
      <c r="H644" s="185"/>
      <c r="I644" s="192"/>
      <c r="J644" s="167"/>
      <c r="K644" s="5"/>
      <c r="L644" s="167" t="str">
        <f t="shared" si="57"/>
        <v/>
      </c>
      <c r="M644" s="5" t="e">
        <f t="shared" si="55"/>
        <v>#N/A</v>
      </c>
      <c r="N644" s="3" t="str">
        <f t="shared" si="54"/>
        <v/>
      </c>
    </row>
    <row r="645" spans="1:14" x14ac:dyDescent="0.15">
      <c r="A645" s="166"/>
      <c r="B645" s="204" t="e">
        <f>VLOOKUP(A645,Adr!A:B,2,FALSE)</f>
        <v>#N/A</v>
      </c>
      <c r="C645" s="190"/>
      <c r="D645" s="172"/>
      <c r="E645" s="173"/>
      <c r="F645" s="182"/>
      <c r="G645" s="185"/>
      <c r="H645" s="185"/>
      <c r="I645" s="167"/>
      <c r="J645" s="167"/>
      <c r="K645" s="5"/>
      <c r="L645" s="167" t="str">
        <f t="shared" si="57"/>
        <v/>
      </c>
      <c r="M645" s="5" t="e">
        <f t="shared" si="55"/>
        <v>#N/A</v>
      </c>
      <c r="N645" s="3" t="str">
        <f t="shared" si="54"/>
        <v/>
      </c>
    </row>
    <row r="646" spans="1:14" x14ac:dyDescent="0.15">
      <c r="A646" s="166"/>
      <c r="B646" s="204" t="e">
        <f>VLOOKUP(A646,Adr!A:B,2,FALSE)</f>
        <v>#N/A</v>
      </c>
      <c r="C646" s="169"/>
      <c r="D646" s="172"/>
      <c r="E646" s="173"/>
      <c r="F646" s="166"/>
      <c r="G646" s="169"/>
      <c r="H646" s="169"/>
      <c r="I646" s="192"/>
      <c r="J646" s="167"/>
      <c r="K646" s="5"/>
      <c r="L646" s="167" t="str">
        <f t="shared" si="57"/>
        <v/>
      </c>
      <c r="M646" s="5" t="e">
        <f t="shared" si="55"/>
        <v>#N/A</v>
      </c>
      <c r="N646" s="3" t="str">
        <f t="shared" ref="N646:N709" si="58">+I646&amp;H646</f>
        <v/>
      </c>
    </row>
    <row r="647" spans="1:14" x14ac:dyDescent="0.15">
      <c r="A647" s="166"/>
      <c r="B647" s="204" t="e">
        <f>VLOOKUP(A647,Adr!A:B,2,FALSE)</f>
        <v>#N/A</v>
      </c>
      <c r="C647" s="190"/>
      <c r="D647" s="172"/>
      <c r="E647" s="173"/>
      <c r="F647" s="182"/>
      <c r="G647" s="185"/>
      <c r="H647" s="185"/>
      <c r="I647" s="167"/>
      <c r="J647" s="167"/>
      <c r="K647" s="5"/>
      <c r="L647" s="167" t="str">
        <f t="shared" si="57"/>
        <v/>
      </c>
      <c r="M647" s="5" t="e">
        <f t="shared" si="55"/>
        <v>#N/A</v>
      </c>
      <c r="N647" s="3" t="str">
        <f t="shared" si="58"/>
        <v/>
      </c>
    </row>
    <row r="648" spans="1:14" x14ac:dyDescent="0.15">
      <c r="A648" s="166"/>
      <c r="B648" s="204" t="e">
        <f>VLOOKUP(A648,Adr!A:B,2,FALSE)</f>
        <v>#N/A</v>
      </c>
      <c r="C648" s="169"/>
      <c r="D648" s="172"/>
      <c r="E648" s="173"/>
      <c r="F648" s="166"/>
      <c r="G648" s="169"/>
      <c r="H648" s="169"/>
      <c r="I648" s="192"/>
      <c r="J648" s="167"/>
      <c r="K648" s="5"/>
      <c r="L648" s="167" t="str">
        <f t="shared" si="57"/>
        <v/>
      </c>
      <c r="M648" s="5" t="e">
        <f t="shared" si="55"/>
        <v>#N/A</v>
      </c>
      <c r="N648" s="3" t="str">
        <f t="shared" si="58"/>
        <v/>
      </c>
    </row>
    <row r="649" spans="1:14" x14ac:dyDescent="0.15">
      <c r="A649" s="166"/>
      <c r="B649" s="204" t="e">
        <f>VLOOKUP(A649,Adr!A:B,2,FALSE)</f>
        <v>#N/A</v>
      </c>
      <c r="C649" s="185"/>
      <c r="D649" s="187"/>
      <c r="E649" s="173"/>
      <c r="F649" s="182"/>
      <c r="G649" s="185"/>
      <c r="H649" s="185"/>
      <c r="I649" s="192"/>
      <c r="J649" s="167"/>
      <c r="K649" s="5"/>
      <c r="L649" s="167" t="str">
        <f t="shared" si="57"/>
        <v/>
      </c>
      <c r="M649" s="5" t="e">
        <f t="shared" si="55"/>
        <v>#N/A</v>
      </c>
      <c r="N649" s="3" t="str">
        <f t="shared" si="58"/>
        <v/>
      </c>
    </row>
    <row r="650" spans="1:14" x14ac:dyDescent="0.15">
      <c r="A650" s="166"/>
      <c r="B650" s="204" t="e">
        <f>VLOOKUP(A650,Adr!A:B,2,FALSE)</f>
        <v>#N/A</v>
      </c>
      <c r="C650" s="185"/>
      <c r="D650" s="187"/>
      <c r="E650" s="173"/>
      <c r="F650" s="182"/>
      <c r="G650" s="185"/>
      <c r="H650" s="185"/>
      <c r="I650" s="192"/>
      <c r="J650" s="167"/>
      <c r="K650" s="5"/>
      <c r="L650" s="167" t="str">
        <f t="shared" si="57"/>
        <v/>
      </c>
      <c r="M650" s="5" t="e">
        <f t="shared" si="55"/>
        <v>#N/A</v>
      </c>
      <c r="N650" s="3" t="str">
        <f t="shared" si="58"/>
        <v/>
      </c>
    </row>
    <row r="651" spans="1:14" x14ac:dyDescent="0.15">
      <c r="A651" s="166"/>
      <c r="B651" s="204" t="e">
        <f>VLOOKUP(A651,Adr!A:B,2,FALSE)</f>
        <v>#N/A</v>
      </c>
      <c r="C651" s="185"/>
      <c r="D651" s="186"/>
      <c r="E651" s="173"/>
      <c r="F651" s="182"/>
      <c r="G651" s="185"/>
      <c r="H651" s="185"/>
      <c r="I651" s="192"/>
      <c r="J651" s="167"/>
      <c r="K651" s="5"/>
      <c r="L651" s="167" t="str">
        <f t="shared" si="57"/>
        <v/>
      </c>
      <c r="M651" s="5" t="e">
        <f t="shared" si="55"/>
        <v>#N/A</v>
      </c>
      <c r="N651" s="3" t="str">
        <f t="shared" si="58"/>
        <v/>
      </c>
    </row>
    <row r="652" spans="1:14" x14ac:dyDescent="0.15">
      <c r="A652" s="166"/>
      <c r="B652" s="204" t="e">
        <f>VLOOKUP(A652,Adr!A:B,2,FALSE)</f>
        <v>#N/A</v>
      </c>
      <c r="C652" s="190"/>
      <c r="D652" s="172"/>
      <c r="E652" s="173"/>
      <c r="F652" s="182"/>
      <c r="G652" s="185"/>
      <c r="H652" s="185"/>
      <c r="I652" s="167"/>
      <c r="J652" s="167"/>
      <c r="K652" s="5"/>
      <c r="L652" s="167" t="str">
        <f t="shared" si="57"/>
        <v/>
      </c>
      <c r="M652" s="5" t="e">
        <f t="shared" si="55"/>
        <v>#N/A</v>
      </c>
      <c r="N652" s="3" t="str">
        <f t="shared" si="58"/>
        <v/>
      </c>
    </row>
    <row r="653" spans="1:14" x14ac:dyDescent="0.15">
      <c r="A653" s="166"/>
      <c r="B653" s="204" t="e">
        <f>VLOOKUP(A653,Adr!A:B,2,FALSE)</f>
        <v>#N/A</v>
      </c>
      <c r="C653" s="196"/>
      <c r="D653" s="187"/>
      <c r="E653" s="173"/>
      <c r="F653" s="182"/>
      <c r="G653" s="185"/>
      <c r="H653" s="185"/>
      <c r="I653" s="167"/>
      <c r="J653" s="167"/>
      <c r="K653" s="5"/>
      <c r="L653" s="167" t="str">
        <f t="shared" si="57"/>
        <v/>
      </c>
      <c r="M653" s="5" t="e">
        <f t="shared" si="55"/>
        <v>#N/A</v>
      </c>
      <c r="N653" s="3" t="str">
        <f t="shared" si="58"/>
        <v/>
      </c>
    </row>
    <row r="654" spans="1:14" x14ac:dyDescent="0.15">
      <c r="A654" s="182"/>
      <c r="B654" s="204" t="e">
        <f>VLOOKUP(A654,Adr!A:B,2,FALSE)</f>
        <v>#N/A</v>
      </c>
      <c r="C654" s="185"/>
      <c r="D654" s="187"/>
      <c r="E654" s="173"/>
      <c r="F654" s="182"/>
      <c r="G654" s="185"/>
      <c r="H654" s="185"/>
      <c r="I654" s="192"/>
      <c r="J654" s="167"/>
      <c r="K654" s="5"/>
      <c r="L654" s="167" t="str">
        <f t="shared" si="57"/>
        <v/>
      </c>
      <c r="M654" s="5" t="e">
        <f t="shared" si="55"/>
        <v>#N/A</v>
      </c>
      <c r="N654" s="3" t="str">
        <f t="shared" si="58"/>
        <v/>
      </c>
    </row>
    <row r="655" spans="1:14" x14ac:dyDescent="0.15">
      <c r="A655" s="166"/>
      <c r="B655" s="204" t="e">
        <f>VLOOKUP(A655,Adr!A:B,2,FALSE)</f>
        <v>#N/A</v>
      </c>
      <c r="C655" s="185"/>
      <c r="D655" s="187"/>
      <c r="E655" s="173"/>
      <c r="F655" s="182"/>
      <c r="G655" s="185"/>
      <c r="H655" s="185"/>
      <c r="I655" s="192"/>
      <c r="J655" s="167"/>
      <c r="K655" s="5"/>
      <c r="L655" s="167" t="str">
        <f t="shared" si="57"/>
        <v/>
      </c>
      <c r="M655" s="5" t="e">
        <f t="shared" ref="M655:M718" si="59">B655&amp;F655&amp;H655&amp;C655</f>
        <v>#N/A</v>
      </c>
      <c r="N655" s="3" t="str">
        <f t="shared" si="58"/>
        <v/>
      </c>
    </row>
    <row r="656" spans="1:14" x14ac:dyDescent="0.15">
      <c r="A656" s="166"/>
      <c r="B656" s="204" t="e">
        <f>VLOOKUP(A656,Adr!A:B,2,FALSE)</f>
        <v>#N/A</v>
      </c>
      <c r="C656" s="196"/>
      <c r="D656" s="187"/>
      <c r="E656" s="173"/>
      <c r="F656" s="182"/>
      <c r="G656" s="185"/>
      <c r="H656" s="185"/>
      <c r="I656" s="167"/>
      <c r="J656" s="167"/>
      <c r="K656" s="5"/>
      <c r="L656" s="167" t="str">
        <f t="shared" si="57"/>
        <v/>
      </c>
      <c r="M656" s="5" t="e">
        <f t="shared" si="59"/>
        <v>#N/A</v>
      </c>
      <c r="N656" s="3" t="str">
        <f t="shared" si="58"/>
        <v/>
      </c>
    </row>
    <row r="657" spans="1:14" x14ac:dyDescent="0.15">
      <c r="A657" s="166"/>
      <c r="B657" s="204" t="e">
        <f>VLOOKUP(A657,Adr!A:B,2,FALSE)</f>
        <v>#N/A</v>
      </c>
      <c r="C657" s="196"/>
      <c r="D657" s="187"/>
      <c r="E657" s="173"/>
      <c r="F657" s="182"/>
      <c r="G657" s="185"/>
      <c r="H657" s="185"/>
      <c r="I657" s="167"/>
      <c r="J657" s="167"/>
      <c r="K657" s="5"/>
      <c r="L657" s="167" t="str">
        <f t="shared" si="57"/>
        <v/>
      </c>
      <c r="M657" s="5" t="e">
        <f t="shared" si="59"/>
        <v>#N/A</v>
      </c>
      <c r="N657" s="3" t="str">
        <f t="shared" si="58"/>
        <v/>
      </c>
    </row>
    <row r="658" spans="1:14" x14ac:dyDescent="0.15">
      <c r="A658" s="166"/>
      <c r="B658" s="204" t="e">
        <f>VLOOKUP(A658,Adr!A:B,2,FALSE)</f>
        <v>#N/A</v>
      </c>
      <c r="C658" s="185"/>
      <c r="D658" s="187"/>
      <c r="E658" s="173"/>
      <c r="F658" s="182"/>
      <c r="G658" s="185"/>
      <c r="H658" s="185"/>
      <c r="I658" s="192"/>
      <c r="J658" s="167"/>
      <c r="K658" s="5"/>
      <c r="L658" s="167" t="str">
        <f t="shared" si="57"/>
        <v/>
      </c>
      <c r="M658" s="5" t="e">
        <f t="shared" si="59"/>
        <v>#N/A</v>
      </c>
      <c r="N658" s="3" t="str">
        <f t="shared" si="58"/>
        <v/>
      </c>
    </row>
    <row r="659" spans="1:14" x14ac:dyDescent="0.15">
      <c r="A659" s="166"/>
      <c r="B659" s="204" t="e">
        <f>VLOOKUP(A659,Adr!A:B,2,FALSE)</f>
        <v>#N/A</v>
      </c>
      <c r="C659" s="196"/>
      <c r="D659" s="187"/>
      <c r="E659" s="173"/>
      <c r="F659" s="182"/>
      <c r="G659" s="185"/>
      <c r="H659" s="185"/>
      <c r="I659" s="167"/>
      <c r="J659" s="167"/>
      <c r="K659" s="5"/>
      <c r="L659" s="167" t="str">
        <f t="shared" si="57"/>
        <v/>
      </c>
      <c r="M659" s="5" t="e">
        <f t="shared" si="59"/>
        <v>#N/A</v>
      </c>
      <c r="N659" s="3" t="str">
        <f t="shared" si="58"/>
        <v/>
      </c>
    </row>
    <row r="660" spans="1:14" x14ac:dyDescent="0.15">
      <c r="A660" s="166"/>
      <c r="B660" s="204" t="e">
        <f>VLOOKUP(A660,Adr!A:B,2,FALSE)</f>
        <v>#N/A</v>
      </c>
      <c r="C660" s="196"/>
      <c r="D660" s="186"/>
      <c r="E660" s="173"/>
      <c r="F660" s="166"/>
      <c r="G660" s="169"/>
      <c r="H660" s="169"/>
      <c r="I660" s="167"/>
      <c r="J660" s="167"/>
      <c r="K660" s="5"/>
      <c r="L660" s="167" t="str">
        <f t="shared" si="57"/>
        <v/>
      </c>
      <c r="M660" s="5" t="e">
        <f t="shared" si="59"/>
        <v>#N/A</v>
      </c>
      <c r="N660" s="3" t="str">
        <f t="shared" si="58"/>
        <v/>
      </c>
    </row>
    <row r="661" spans="1:14" x14ac:dyDescent="0.15">
      <c r="A661" s="203"/>
      <c r="B661" s="204" t="e">
        <f>VLOOKUP(A661,Adr!A:B,2,FALSE)</f>
        <v>#N/A</v>
      </c>
      <c r="C661" s="169"/>
      <c r="D661" s="172"/>
      <c r="E661" s="173"/>
      <c r="F661" s="166"/>
      <c r="G661" s="169"/>
      <c r="H661" s="169"/>
      <c r="I661" s="192"/>
      <c r="J661" s="167"/>
      <c r="K661" s="5"/>
      <c r="L661" s="167" t="str">
        <f t="shared" si="57"/>
        <v/>
      </c>
      <c r="M661" s="5" t="e">
        <f t="shared" si="59"/>
        <v>#N/A</v>
      </c>
      <c r="N661" s="3" t="str">
        <f t="shared" si="58"/>
        <v/>
      </c>
    </row>
    <row r="662" spans="1:14" x14ac:dyDescent="0.15">
      <c r="A662" s="166"/>
      <c r="B662" s="204" t="e">
        <f>VLOOKUP(A662,Adr!A:B,2,FALSE)</f>
        <v>#N/A</v>
      </c>
      <c r="C662" s="169"/>
      <c r="D662" s="172"/>
      <c r="E662" s="173"/>
      <c r="F662" s="166"/>
      <c r="G662" s="169"/>
      <c r="H662" s="169"/>
      <c r="I662" s="192"/>
      <c r="J662" s="167"/>
      <c r="K662" s="5"/>
      <c r="L662" s="167" t="str">
        <f t="shared" si="57"/>
        <v/>
      </c>
      <c r="M662" s="5" t="e">
        <f t="shared" si="59"/>
        <v>#N/A</v>
      </c>
      <c r="N662" s="3" t="str">
        <f t="shared" si="58"/>
        <v/>
      </c>
    </row>
    <row r="663" spans="1:14" x14ac:dyDescent="0.15">
      <c r="A663" s="203"/>
      <c r="B663" s="204" t="e">
        <f>VLOOKUP(A663,Adr!A:B,2,FALSE)</f>
        <v>#N/A</v>
      </c>
      <c r="C663" s="169"/>
      <c r="D663" s="172"/>
      <c r="E663" s="173"/>
      <c r="F663" s="166"/>
      <c r="G663" s="169"/>
      <c r="H663" s="169"/>
      <c r="I663" s="192"/>
      <c r="J663" s="167"/>
      <c r="K663" s="5"/>
      <c r="L663" s="167" t="str">
        <f t="shared" si="57"/>
        <v/>
      </c>
      <c r="M663" s="5" t="e">
        <f t="shared" si="59"/>
        <v>#N/A</v>
      </c>
      <c r="N663" s="3" t="str">
        <f t="shared" si="58"/>
        <v/>
      </c>
    </row>
    <row r="664" spans="1:14" x14ac:dyDescent="0.15">
      <c r="A664" s="198"/>
      <c r="B664" s="204" t="e">
        <f>VLOOKUP(A664,Adr!A:B,2,FALSE)</f>
        <v>#N/A</v>
      </c>
      <c r="C664" s="169"/>
      <c r="D664" s="172"/>
      <c r="E664" s="173"/>
      <c r="F664" s="166"/>
      <c r="G664" s="169"/>
      <c r="H664" s="169"/>
      <c r="I664" s="192"/>
      <c r="J664" s="167"/>
      <c r="K664" s="5"/>
      <c r="L664" s="167" t="str">
        <f t="shared" si="57"/>
        <v/>
      </c>
      <c r="M664" s="5" t="e">
        <f t="shared" si="59"/>
        <v>#N/A</v>
      </c>
      <c r="N664" s="3" t="str">
        <f t="shared" si="58"/>
        <v/>
      </c>
    </row>
    <row r="665" spans="1:14" x14ac:dyDescent="0.15">
      <c r="A665" s="202"/>
      <c r="B665" s="204" t="e">
        <f>VLOOKUP(A665,Adr!A:B,2,FALSE)</f>
        <v>#N/A</v>
      </c>
      <c r="C665" s="169"/>
      <c r="D665" s="172"/>
      <c r="E665" s="173"/>
      <c r="F665" s="166"/>
      <c r="G665" s="169"/>
      <c r="H665" s="169"/>
      <c r="I665" s="192"/>
      <c r="J665" s="167"/>
      <c r="K665" s="5"/>
      <c r="L665" s="167" t="str">
        <f t="shared" si="57"/>
        <v/>
      </c>
      <c r="M665" s="5" t="e">
        <f t="shared" si="59"/>
        <v>#N/A</v>
      </c>
      <c r="N665" s="3" t="str">
        <f t="shared" si="58"/>
        <v/>
      </c>
    </row>
    <row r="666" spans="1:14" x14ac:dyDescent="0.15">
      <c r="A666" s="166"/>
      <c r="B666" s="204" t="e">
        <f>VLOOKUP(A666,Adr!A:B,2,FALSE)</f>
        <v>#N/A</v>
      </c>
      <c r="C666" s="169"/>
      <c r="D666" s="172"/>
      <c r="E666" s="173"/>
      <c r="F666" s="166"/>
      <c r="G666" s="169"/>
      <c r="H666" s="169"/>
      <c r="I666" s="192"/>
      <c r="J666" s="167"/>
      <c r="K666" s="5"/>
      <c r="L666" s="167" t="str">
        <f t="shared" si="57"/>
        <v/>
      </c>
      <c r="M666" s="5" t="e">
        <f t="shared" si="59"/>
        <v>#N/A</v>
      </c>
      <c r="N666" s="3" t="str">
        <f t="shared" si="58"/>
        <v/>
      </c>
    </row>
    <row r="667" spans="1:14" x14ac:dyDescent="0.15">
      <c r="A667" s="166"/>
      <c r="B667" s="204" t="e">
        <f>VLOOKUP(A667,Adr!A:B,2,FALSE)</f>
        <v>#N/A</v>
      </c>
      <c r="C667" s="196"/>
      <c r="D667" s="187"/>
      <c r="E667" s="173"/>
      <c r="F667" s="182"/>
      <c r="G667" s="185"/>
      <c r="H667" s="185"/>
      <c r="I667" s="167"/>
      <c r="J667" s="167"/>
      <c r="K667" s="5"/>
      <c r="L667" s="167" t="str">
        <f t="shared" si="57"/>
        <v/>
      </c>
      <c r="M667" s="5" t="e">
        <f t="shared" si="59"/>
        <v>#N/A</v>
      </c>
      <c r="N667" s="3" t="str">
        <f t="shared" si="58"/>
        <v/>
      </c>
    </row>
    <row r="668" spans="1:14" x14ac:dyDescent="0.15">
      <c r="A668" s="166"/>
      <c r="B668" s="204" t="e">
        <f>VLOOKUP(A668,Adr!A:B,2,FALSE)</f>
        <v>#N/A</v>
      </c>
      <c r="C668" s="196"/>
      <c r="D668" s="187"/>
      <c r="E668" s="173"/>
      <c r="F668" s="182"/>
      <c r="G668" s="185"/>
      <c r="H668" s="185"/>
      <c r="I668" s="167"/>
      <c r="J668" s="167"/>
      <c r="K668" s="5"/>
      <c r="L668" s="167" t="str">
        <f t="shared" si="57"/>
        <v/>
      </c>
      <c r="M668" s="5" t="e">
        <f t="shared" si="59"/>
        <v>#N/A</v>
      </c>
      <c r="N668" s="3" t="str">
        <f t="shared" si="58"/>
        <v/>
      </c>
    </row>
    <row r="669" spans="1:14" x14ac:dyDescent="0.15">
      <c r="A669" s="166"/>
      <c r="B669" s="204" t="e">
        <f>VLOOKUP(A669,Adr!A:B,2,FALSE)</f>
        <v>#N/A</v>
      </c>
      <c r="C669" s="196"/>
      <c r="D669" s="186"/>
      <c r="E669" s="173"/>
      <c r="F669" s="166"/>
      <c r="G669" s="169"/>
      <c r="H669" s="169"/>
      <c r="I669" s="167"/>
      <c r="J669" s="167"/>
      <c r="K669" s="5"/>
      <c r="L669" s="167" t="str">
        <f t="shared" si="57"/>
        <v/>
      </c>
      <c r="M669" s="5" t="e">
        <f t="shared" si="59"/>
        <v>#N/A</v>
      </c>
      <c r="N669" s="3" t="str">
        <f t="shared" si="58"/>
        <v/>
      </c>
    </row>
    <row r="670" spans="1:14" x14ac:dyDescent="0.15">
      <c r="A670" s="166"/>
      <c r="B670" s="204" t="e">
        <f>VLOOKUP(A670,Adr!A:B,2,FALSE)</f>
        <v>#N/A</v>
      </c>
      <c r="C670" s="196"/>
      <c r="D670" s="186"/>
      <c r="E670" s="173"/>
      <c r="F670" s="166"/>
      <c r="G670" s="169"/>
      <c r="H670" s="169"/>
      <c r="I670" s="167"/>
      <c r="J670" s="167"/>
      <c r="K670" s="5"/>
      <c r="L670" s="167" t="str">
        <f t="shared" si="57"/>
        <v/>
      </c>
      <c r="M670" s="5" t="e">
        <f t="shared" si="59"/>
        <v>#N/A</v>
      </c>
      <c r="N670" s="3" t="str">
        <f t="shared" si="58"/>
        <v/>
      </c>
    </row>
    <row r="671" spans="1:14" x14ac:dyDescent="0.15">
      <c r="A671" s="166"/>
      <c r="B671" s="204" t="e">
        <f>VLOOKUP(A671,Adr!A:B,2,FALSE)</f>
        <v>#N/A</v>
      </c>
      <c r="C671" s="169"/>
      <c r="D671" s="172"/>
      <c r="E671" s="173"/>
      <c r="F671" s="166"/>
      <c r="G671" s="169"/>
      <c r="H671" s="169"/>
      <c r="I671" s="192"/>
      <c r="J671" s="167"/>
      <c r="K671" s="5"/>
      <c r="L671" s="167" t="str">
        <f t="shared" si="57"/>
        <v/>
      </c>
      <c r="M671" s="5" t="e">
        <f t="shared" si="59"/>
        <v>#N/A</v>
      </c>
      <c r="N671" s="3" t="str">
        <f t="shared" si="58"/>
        <v/>
      </c>
    </row>
    <row r="672" spans="1:14" x14ac:dyDescent="0.15">
      <c r="A672" s="166"/>
      <c r="B672" s="204" t="e">
        <f>VLOOKUP(A672,Adr!A:B,2,FALSE)</f>
        <v>#N/A</v>
      </c>
      <c r="C672" s="169"/>
      <c r="D672" s="172"/>
      <c r="E672" s="173"/>
      <c r="F672" s="166"/>
      <c r="G672" s="169"/>
      <c r="H672" s="169"/>
      <c r="I672" s="192"/>
      <c r="J672" s="167"/>
      <c r="K672" s="5"/>
      <c r="L672" s="167" t="str">
        <f t="shared" ref="L672:L735" si="60">A672&amp;G672&amp;H672</f>
        <v/>
      </c>
      <c r="M672" s="5" t="e">
        <f t="shared" si="59"/>
        <v>#N/A</v>
      </c>
      <c r="N672" s="3" t="str">
        <f t="shared" si="58"/>
        <v/>
      </c>
    </row>
    <row r="673" spans="1:14" x14ac:dyDescent="0.15">
      <c r="A673" s="166"/>
      <c r="B673" s="204" t="e">
        <f>VLOOKUP(A673,Adr!A:B,2,FALSE)</f>
        <v>#N/A</v>
      </c>
      <c r="C673" s="169"/>
      <c r="D673" s="172"/>
      <c r="E673" s="173"/>
      <c r="F673" s="166"/>
      <c r="G673" s="169"/>
      <c r="H673" s="169"/>
      <c r="I673" s="192"/>
      <c r="J673" s="167"/>
      <c r="K673" s="5"/>
      <c r="L673" s="167" t="str">
        <f t="shared" si="60"/>
        <v/>
      </c>
      <c r="M673" s="5" t="e">
        <f t="shared" si="59"/>
        <v>#N/A</v>
      </c>
      <c r="N673" s="3" t="str">
        <f t="shared" si="58"/>
        <v/>
      </c>
    </row>
    <row r="674" spans="1:14" x14ac:dyDescent="0.15">
      <c r="A674" s="166"/>
      <c r="B674" s="204" t="e">
        <f>VLOOKUP(A674,Adr!A:B,2,FALSE)</f>
        <v>#N/A</v>
      </c>
      <c r="C674" s="169"/>
      <c r="D674" s="172"/>
      <c r="E674" s="173"/>
      <c r="F674" s="166"/>
      <c r="G674" s="169"/>
      <c r="H674" s="169"/>
      <c r="I674" s="192"/>
      <c r="J674" s="167"/>
      <c r="K674" s="5"/>
      <c r="L674" s="167" t="str">
        <f t="shared" si="60"/>
        <v/>
      </c>
      <c r="M674" s="5" t="e">
        <f t="shared" si="59"/>
        <v>#N/A</v>
      </c>
      <c r="N674" s="3" t="str">
        <f t="shared" si="58"/>
        <v/>
      </c>
    </row>
    <row r="675" spans="1:14" x14ac:dyDescent="0.15">
      <c r="A675" s="166"/>
      <c r="B675" s="204" t="e">
        <f>VLOOKUP(A675,Adr!A:B,2,FALSE)</f>
        <v>#N/A</v>
      </c>
      <c r="C675" s="196"/>
      <c r="D675" s="186"/>
      <c r="E675" s="173"/>
      <c r="F675" s="166"/>
      <c r="G675" s="169"/>
      <c r="H675" s="169"/>
      <c r="I675" s="167"/>
      <c r="J675" s="167"/>
      <c r="K675" s="5"/>
      <c r="L675" s="167" t="str">
        <f t="shared" si="60"/>
        <v/>
      </c>
      <c r="M675" s="5" t="e">
        <f t="shared" si="59"/>
        <v>#N/A</v>
      </c>
      <c r="N675" s="3" t="str">
        <f t="shared" si="58"/>
        <v/>
      </c>
    </row>
    <row r="676" spans="1:14" x14ac:dyDescent="0.15">
      <c r="A676" s="166"/>
      <c r="B676" s="204" t="e">
        <f>VLOOKUP(A676,Adr!A:B,2,FALSE)</f>
        <v>#N/A</v>
      </c>
      <c r="C676" s="169"/>
      <c r="D676" s="172"/>
      <c r="E676" s="173"/>
      <c r="F676" s="166"/>
      <c r="G676" s="169"/>
      <c r="H676" s="169"/>
      <c r="I676" s="192"/>
      <c r="J676" s="167"/>
      <c r="K676" s="5"/>
      <c r="L676" s="167" t="str">
        <f t="shared" si="60"/>
        <v/>
      </c>
      <c r="M676" s="5" t="e">
        <f t="shared" si="59"/>
        <v>#N/A</v>
      </c>
      <c r="N676" s="3" t="str">
        <f t="shared" si="58"/>
        <v/>
      </c>
    </row>
    <row r="677" spans="1:14" x14ac:dyDescent="0.15">
      <c r="A677" s="166"/>
      <c r="B677" s="204" t="e">
        <f>VLOOKUP(A677,Adr!A:B,2,FALSE)</f>
        <v>#N/A</v>
      </c>
      <c r="C677" s="169"/>
      <c r="D677" s="172"/>
      <c r="E677" s="173"/>
      <c r="F677" s="166"/>
      <c r="G677" s="169"/>
      <c r="H677" s="169"/>
      <c r="I677" s="192"/>
      <c r="J677" s="167"/>
      <c r="K677" s="5"/>
      <c r="L677" s="167" t="str">
        <f t="shared" si="60"/>
        <v/>
      </c>
      <c r="M677" s="5" t="e">
        <f t="shared" si="59"/>
        <v>#N/A</v>
      </c>
      <c r="N677" s="3" t="str">
        <f t="shared" si="58"/>
        <v/>
      </c>
    </row>
    <row r="678" spans="1:14" x14ac:dyDescent="0.15">
      <c r="A678" s="166"/>
      <c r="B678" s="204" t="e">
        <f>VLOOKUP(A678,Adr!A:B,2,FALSE)</f>
        <v>#N/A</v>
      </c>
      <c r="C678" s="169"/>
      <c r="D678" s="172"/>
      <c r="E678" s="173"/>
      <c r="F678" s="166"/>
      <c r="G678" s="169"/>
      <c r="H678" s="169"/>
      <c r="I678" s="192"/>
      <c r="J678" s="167"/>
      <c r="K678" s="5"/>
      <c r="L678" s="167" t="str">
        <f t="shared" si="60"/>
        <v/>
      </c>
      <c r="M678" s="5" t="e">
        <f t="shared" si="59"/>
        <v>#N/A</v>
      </c>
      <c r="N678" s="3" t="str">
        <f t="shared" si="58"/>
        <v/>
      </c>
    </row>
    <row r="679" spans="1:14" x14ac:dyDescent="0.15">
      <c r="A679" s="166"/>
      <c r="B679" s="204" t="e">
        <f>VLOOKUP(A679,Adr!A:B,2,FALSE)</f>
        <v>#N/A</v>
      </c>
      <c r="C679" s="196"/>
      <c r="D679" s="187"/>
      <c r="E679" s="173"/>
      <c r="F679" s="182"/>
      <c r="G679" s="185"/>
      <c r="H679" s="185"/>
      <c r="I679" s="167"/>
      <c r="J679" s="167"/>
      <c r="K679" s="5"/>
      <c r="L679" s="167" t="str">
        <f t="shared" si="60"/>
        <v/>
      </c>
      <c r="M679" s="5" t="e">
        <f t="shared" si="59"/>
        <v>#N/A</v>
      </c>
      <c r="N679" s="3" t="str">
        <f t="shared" si="58"/>
        <v/>
      </c>
    </row>
    <row r="680" spans="1:14" x14ac:dyDescent="0.15">
      <c r="A680" s="166"/>
      <c r="B680" s="204" t="e">
        <f>VLOOKUP(A680,Adr!A:B,2,FALSE)</f>
        <v>#N/A</v>
      </c>
      <c r="C680" s="196"/>
      <c r="D680" s="187"/>
      <c r="E680" s="173"/>
      <c r="F680" s="182"/>
      <c r="G680" s="185"/>
      <c r="H680" s="185"/>
      <c r="I680" s="167"/>
      <c r="J680" s="167"/>
      <c r="K680" s="5"/>
      <c r="L680" s="167" t="str">
        <f t="shared" si="60"/>
        <v/>
      </c>
      <c r="M680" s="5" t="e">
        <f t="shared" si="59"/>
        <v>#N/A</v>
      </c>
      <c r="N680" s="3" t="str">
        <f t="shared" si="58"/>
        <v/>
      </c>
    </row>
    <row r="681" spans="1:14" x14ac:dyDescent="0.15">
      <c r="A681" s="166"/>
      <c r="B681" s="204" t="e">
        <f>VLOOKUP(A681,Adr!A:B,2,FALSE)</f>
        <v>#N/A</v>
      </c>
      <c r="C681" s="196"/>
      <c r="D681" s="187"/>
      <c r="E681" s="173"/>
      <c r="F681" s="182"/>
      <c r="G681" s="185"/>
      <c r="H681" s="185"/>
      <c r="I681" s="167"/>
      <c r="J681" s="167"/>
      <c r="K681" s="5"/>
      <c r="L681" s="167" t="str">
        <f t="shared" si="60"/>
        <v/>
      </c>
      <c r="M681" s="5" t="e">
        <f t="shared" si="59"/>
        <v>#N/A</v>
      </c>
      <c r="N681" s="3" t="str">
        <f t="shared" si="58"/>
        <v/>
      </c>
    </row>
    <row r="682" spans="1:14" x14ac:dyDescent="0.15">
      <c r="A682" s="166"/>
      <c r="B682" s="204" t="e">
        <f>VLOOKUP(A682,Adr!A:B,2,FALSE)</f>
        <v>#N/A</v>
      </c>
      <c r="C682" s="196"/>
      <c r="D682" s="187"/>
      <c r="E682" s="173"/>
      <c r="F682" s="182"/>
      <c r="G682" s="185"/>
      <c r="H682" s="185"/>
      <c r="I682" s="167"/>
      <c r="J682" s="167"/>
      <c r="K682" s="5"/>
      <c r="L682" s="167" t="str">
        <f t="shared" si="60"/>
        <v/>
      </c>
      <c r="M682" s="5" t="e">
        <f t="shared" si="59"/>
        <v>#N/A</v>
      </c>
      <c r="N682" s="3" t="str">
        <f t="shared" si="58"/>
        <v/>
      </c>
    </row>
    <row r="683" spans="1:14" x14ac:dyDescent="0.15">
      <c r="A683" s="166"/>
      <c r="B683" s="204" t="e">
        <f>VLOOKUP(A683,Adr!A:B,2,FALSE)</f>
        <v>#N/A</v>
      </c>
      <c r="C683" s="196"/>
      <c r="D683" s="186"/>
      <c r="E683" s="173"/>
      <c r="F683" s="166"/>
      <c r="G683" s="169"/>
      <c r="H683" s="169"/>
      <c r="I683" s="167"/>
      <c r="J683" s="167"/>
      <c r="K683" s="5"/>
      <c r="L683" s="167" t="str">
        <f t="shared" si="60"/>
        <v/>
      </c>
      <c r="M683" s="5" t="e">
        <f t="shared" si="59"/>
        <v>#N/A</v>
      </c>
      <c r="N683" s="3" t="str">
        <f t="shared" si="58"/>
        <v/>
      </c>
    </row>
    <row r="684" spans="1:14" x14ac:dyDescent="0.15">
      <c r="A684" s="166"/>
      <c r="B684" s="204" t="e">
        <f>VLOOKUP(A684,Adr!A:B,2,FALSE)</f>
        <v>#N/A</v>
      </c>
      <c r="C684" s="196"/>
      <c r="D684" s="186"/>
      <c r="E684" s="173"/>
      <c r="F684" s="166"/>
      <c r="G684" s="169"/>
      <c r="H684" s="169"/>
      <c r="I684" s="167"/>
      <c r="J684" s="167"/>
      <c r="K684" s="5"/>
      <c r="L684" s="167" t="str">
        <f t="shared" si="60"/>
        <v/>
      </c>
      <c r="M684" s="5" t="e">
        <f t="shared" si="59"/>
        <v>#N/A</v>
      </c>
      <c r="N684" s="3" t="str">
        <f t="shared" si="58"/>
        <v/>
      </c>
    </row>
    <row r="685" spans="1:14" x14ac:dyDescent="0.15">
      <c r="A685" s="166"/>
      <c r="B685" s="204" t="e">
        <f>VLOOKUP(A685,Adr!A:B,2,FALSE)</f>
        <v>#N/A</v>
      </c>
      <c r="C685" s="196"/>
      <c r="D685" s="187"/>
      <c r="E685" s="173"/>
      <c r="F685" s="182"/>
      <c r="G685" s="185"/>
      <c r="H685" s="185"/>
      <c r="I685" s="167"/>
      <c r="J685" s="167"/>
      <c r="K685" s="5"/>
      <c r="L685" s="167" t="str">
        <f t="shared" si="60"/>
        <v/>
      </c>
      <c r="M685" s="5" t="e">
        <f t="shared" si="59"/>
        <v>#N/A</v>
      </c>
      <c r="N685" s="3" t="str">
        <f t="shared" si="58"/>
        <v/>
      </c>
    </row>
    <row r="686" spans="1:14" x14ac:dyDescent="0.15">
      <c r="A686" s="166"/>
      <c r="B686" s="204" t="e">
        <f>VLOOKUP(A686,Adr!A:B,2,FALSE)</f>
        <v>#N/A</v>
      </c>
      <c r="C686" s="190"/>
      <c r="D686" s="172"/>
      <c r="E686" s="173"/>
      <c r="F686" s="182"/>
      <c r="G686" s="185"/>
      <c r="H686" s="185"/>
      <c r="I686" s="167"/>
      <c r="J686" s="167"/>
      <c r="K686" s="5"/>
      <c r="L686" s="167" t="str">
        <f t="shared" si="60"/>
        <v/>
      </c>
      <c r="M686" s="5" t="e">
        <f t="shared" si="59"/>
        <v>#N/A</v>
      </c>
      <c r="N686" s="3" t="str">
        <f t="shared" si="58"/>
        <v/>
      </c>
    </row>
    <row r="687" spans="1:14" x14ac:dyDescent="0.15">
      <c r="A687" s="166"/>
      <c r="B687" s="204" t="e">
        <f>VLOOKUP(A687,Adr!A:B,2,FALSE)</f>
        <v>#N/A</v>
      </c>
      <c r="C687" s="190"/>
      <c r="D687" s="172"/>
      <c r="E687" s="173"/>
      <c r="F687" s="182"/>
      <c r="G687" s="185"/>
      <c r="H687" s="185"/>
      <c r="I687" s="167"/>
      <c r="J687" s="167"/>
      <c r="K687" s="5"/>
      <c r="L687" s="167" t="str">
        <f t="shared" si="60"/>
        <v/>
      </c>
      <c r="M687" s="5" t="e">
        <f t="shared" si="59"/>
        <v>#N/A</v>
      </c>
      <c r="N687" s="3" t="str">
        <f t="shared" si="58"/>
        <v/>
      </c>
    </row>
    <row r="688" spans="1:14" x14ac:dyDescent="0.15">
      <c r="A688" s="166"/>
      <c r="B688" s="204" t="e">
        <f>VLOOKUP(A688,Adr!A:B,2,FALSE)</f>
        <v>#N/A</v>
      </c>
      <c r="C688" s="196"/>
      <c r="D688" s="187"/>
      <c r="E688" s="173"/>
      <c r="F688" s="182"/>
      <c r="G688" s="185"/>
      <c r="H688" s="185"/>
      <c r="I688" s="167"/>
      <c r="J688" s="167"/>
      <c r="K688" s="5"/>
      <c r="L688" s="167" t="str">
        <f t="shared" si="60"/>
        <v/>
      </c>
      <c r="M688" s="5" t="e">
        <f t="shared" si="59"/>
        <v>#N/A</v>
      </c>
      <c r="N688" s="3" t="str">
        <f t="shared" si="58"/>
        <v/>
      </c>
    </row>
    <row r="689" spans="1:14" x14ac:dyDescent="0.15">
      <c r="A689" s="166"/>
      <c r="B689" s="204" t="e">
        <f>VLOOKUP(A689,Adr!A:B,2,FALSE)</f>
        <v>#N/A</v>
      </c>
      <c r="C689" s="196"/>
      <c r="D689" s="187"/>
      <c r="E689" s="173"/>
      <c r="F689" s="182"/>
      <c r="G689" s="185"/>
      <c r="H689" s="185"/>
      <c r="I689" s="167"/>
      <c r="J689" s="167"/>
      <c r="K689" s="5"/>
      <c r="L689" s="167" t="str">
        <f t="shared" si="60"/>
        <v/>
      </c>
      <c r="M689" s="5" t="e">
        <f t="shared" si="59"/>
        <v>#N/A</v>
      </c>
      <c r="N689" s="3" t="str">
        <f t="shared" si="58"/>
        <v/>
      </c>
    </row>
    <row r="690" spans="1:14" x14ac:dyDescent="0.15">
      <c r="A690" s="166"/>
      <c r="B690" s="204" t="e">
        <f>VLOOKUP(A690,Adr!A:B,2,FALSE)</f>
        <v>#N/A</v>
      </c>
      <c r="C690" s="196"/>
      <c r="D690" s="187"/>
      <c r="E690" s="173"/>
      <c r="F690" s="182"/>
      <c r="G690" s="185"/>
      <c r="H690" s="185"/>
      <c r="I690" s="167"/>
      <c r="J690" s="167"/>
      <c r="K690" s="5"/>
      <c r="L690" s="167" t="str">
        <f t="shared" si="60"/>
        <v/>
      </c>
      <c r="M690" s="5" t="e">
        <f t="shared" si="59"/>
        <v>#N/A</v>
      </c>
      <c r="N690" s="3" t="str">
        <f t="shared" si="58"/>
        <v/>
      </c>
    </row>
    <row r="691" spans="1:14" x14ac:dyDescent="0.15">
      <c r="A691" s="166"/>
      <c r="B691" s="204" t="e">
        <f>VLOOKUP(A691,Adr!A:B,2,FALSE)</f>
        <v>#N/A</v>
      </c>
      <c r="C691" s="196"/>
      <c r="D691" s="187"/>
      <c r="E691" s="173"/>
      <c r="F691" s="182"/>
      <c r="G691" s="185"/>
      <c r="H691" s="185"/>
      <c r="I691" s="167"/>
      <c r="J691" s="167"/>
      <c r="K691" s="5"/>
      <c r="L691" s="167" t="str">
        <f t="shared" si="60"/>
        <v/>
      </c>
      <c r="M691" s="5" t="e">
        <f t="shared" si="59"/>
        <v>#N/A</v>
      </c>
      <c r="N691" s="3" t="str">
        <f t="shared" si="58"/>
        <v/>
      </c>
    </row>
    <row r="692" spans="1:14" x14ac:dyDescent="0.15">
      <c r="A692" s="166"/>
      <c r="B692" s="204" t="e">
        <f>VLOOKUP(A692,Adr!A:B,2,FALSE)</f>
        <v>#N/A</v>
      </c>
      <c r="C692" s="196"/>
      <c r="D692" s="187"/>
      <c r="E692" s="173"/>
      <c r="F692" s="182"/>
      <c r="G692" s="185"/>
      <c r="H692" s="185"/>
      <c r="I692" s="167"/>
      <c r="J692" s="167"/>
      <c r="K692" s="5"/>
      <c r="L692" s="167" t="str">
        <f t="shared" si="60"/>
        <v/>
      </c>
      <c r="M692" s="5" t="e">
        <f t="shared" si="59"/>
        <v>#N/A</v>
      </c>
      <c r="N692" s="3" t="str">
        <f t="shared" si="58"/>
        <v/>
      </c>
    </row>
    <row r="693" spans="1:14" x14ac:dyDescent="0.15">
      <c r="A693" s="182"/>
      <c r="B693" s="204" t="e">
        <f>VLOOKUP(A693,Adr!A:B,2,FALSE)</f>
        <v>#N/A</v>
      </c>
      <c r="C693" s="185"/>
      <c r="D693" s="187"/>
      <c r="E693" s="230"/>
      <c r="F693" s="182"/>
      <c r="G693" s="185"/>
      <c r="H693" s="185"/>
      <c r="I693" s="192"/>
      <c r="J693" s="167"/>
      <c r="K693" s="5"/>
      <c r="L693" s="167" t="str">
        <f t="shared" si="60"/>
        <v/>
      </c>
      <c r="M693" s="5" t="e">
        <f t="shared" si="59"/>
        <v>#N/A</v>
      </c>
      <c r="N693" s="3" t="str">
        <f t="shared" si="58"/>
        <v/>
      </c>
    </row>
    <row r="694" spans="1:14" x14ac:dyDescent="0.15">
      <c r="A694" s="166"/>
      <c r="B694" s="204" t="e">
        <f>VLOOKUP(A694,Adr!A:B,2,FALSE)</f>
        <v>#N/A</v>
      </c>
      <c r="C694" s="190"/>
      <c r="D694" s="172"/>
      <c r="E694" s="173"/>
      <c r="F694" s="166"/>
      <c r="G694" s="169"/>
      <c r="H694" s="169"/>
      <c r="I694" s="192"/>
      <c r="J694" s="167"/>
      <c r="K694" s="5"/>
      <c r="L694" s="167" t="str">
        <f t="shared" si="60"/>
        <v/>
      </c>
      <c r="M694" s="5" t="e">
        <f t="shared" si="59"/>
        <v>#N/A</v>
      </c>
      <c r="N694" s="3" t="str">
        <f t="shared" si="58"/>
        <v/>
      </c>
    </row>
    <row r="695" spans="1:14" x14ac:dyDescent="0.15">
      <c r="A695" s="166"/>
      <c r="B695" s="204" t="e">
        <f>VLOOKUP(A695,Adr!A:B,2,FALSE)</f>
        <v>#N/A</v>
      </c>
      <c r="C695" s="196"/>
      <c r="D695" s="187"/>
      <c r="E695" s="173"/>
      <c r="F695" s="166"/>
      <c r="G695" s="169"/>
      <c r="H695" s="169"/>
      <c r="I695" s="192"/>
      <c r="J695" s="167"/>
      <c r="K695" s="5"/>
      <c r="L695" s="167" t="str">
        <f t="shared" si="60"/>
        <v/>
      </c>
      <c r="M695" s="5" t="e">
        <f t="shared" si="59"/>
        <v>#N/A</v>
      </c>
      <c r="N695" s="3" t="str">
        <f t="shared" si="58"/>
        <v/>
      </c>
    </row>
    <row r="696" spans="1:14" x14ac:dyDescent="0.15">
      <c r="A696" s="166"/>
      <c r="B696" s="204" t="e">
        <f>VLOOKUP(A696,Adr!A:B,2,FALSE)</f>
        <v>#N/A</v>
      </c>
      <c r="C696" s="196"/>
      <c r="D696" s="187"/>
      <c r="E696" s="173"/>
      <c r="F696" s="166"/>
      <c r="G696" s="169"/>
      <c r="H696" s="169"/>
      <c r="I696" s="192"/>
      <c r="J696" s="167"/>
      <c r="K696" s="5"/>
      <c r="L696" s="167" t="str">
        <f t="shared" si="60"/>
        <v/>
      </c>
      <c r="M696" s="5" t="e">
        <f t="shared" si="59"/>
        <v>#N/A</v>
      </c>
      <c r="N696" s="3" t="str">
        <f t="shared" si="58"/>
        <v/>
      </c>
    </row>
    <row r="697" spans="1:14" x14ac:dyDescent="0.15">
      <c r="A697" s="166"/>
      <c r="B697" s="204" t="e">
        <f>VLOOKUP(A697,Adr!A:B,2,FALSE)</f>
        <v>#N/A</v>
      </c>
      <c r="C697" s="196"/>
      <c r="D697" s="187"/>
      <c r="E697" s="173"/>
      <c r="F697" s="166"/>
      <c r="G697" s="169"/>
      <c r="H697" s="169"/>
      <c r="I697" s="192"/>
      <c r="J697" s="167"/>
      <c r="K697" s="5"/>
      <c r="L697" s="167" t="str">
        <f t="shared" si="60"/>
        <v/>
      </c>
      <c r="M697" s="5" t="e">
        <f t="shared" si="59"/>
        <v>#N/A</v>
      </c>
      <c r="N697" s="3" t="str">
        <f t="shared" si="58"/>
        <v/>
      </c>
    </row>
    <row r="698" spans="1:14" x14ac:dyDescent="0.15">
      <c r="A698" s="166"/>
      <c r="B698" s="204" t="e">
        <f>VLOOKUP(A698,Adr!A:B,2,FALSE)</f>
        <v>#N/A</v>
      </c>
      <c r="C698" s="196"/>
      <c r="D698" s="187"/>
      <c r="E698" s="173"/>
      <c r="F698" s="166"/>
      <c r="G698" s="169"/>
      <c r="H698" s="169"/>
      <c r="I698" s="192"/>
      <c r="J698" s="167"/>
      <c r="K698" s="5"/>
      <c r="L698" s="167" t="str">
        <f t="shared" si="60"/>
        <v/>
      </c>
      <c r="M698" s="5" t="e">
        <f t="shared" si="59"/>
        <v>#N/A</v>
      </c>
      <c r="N698" s="3" t="str">
        <f t="shared" si="58"/>
        <v/>
      </c>
    </row>
    <row r="699" spans="1:14" x14ac:dyDescent="0.15">
      <c r="A699" s="166"/>
      <c r="B699" s="204" t="e">
        <f>VLOOKUP(A699,Adr!A:B,2,FALSE)</f>
        <v>#N/A</v>
      </c>
      <c r="C699" s="196"/>
      <c r="D699" s="187"/>
      <c r="E699" s="173"/>
      <c r="F699" s="166"/>
      <c r="G699" s="169"/>
      <c r="H699" s="169"/>
      <c r="I699" s="192"/>
      <c r="J699" s="167"/>
      <c r="K699" s="5"/>
      <c r="L699" s="167" t="str">
        <f t="shared" si="60"/>
        <v/>
      </c>
      <c r="M699" s="5" t="e">
        <f t="shared" si="59"/>
        <v>#N/A</v>
      </c>
      <c r="N699" s="3" t="str">
        <f t="shared" si="58"/>
        <v/>
      </c>
    </row>
    <row r="700" spans="1:14" x14ac:dyDescent="0.15">
      <c r="A700" s="166"/>
      <c r="B700" s="204" t="e">
        <f>VLOOKUP(A700,Adr!A:B,2,FALSE)</f>
        <v>#N/A</v>
      </c>
      <c r="C700" s="190"/>
      <c r="D700" s="172"/>
      <c r="E700" s="173"/>
      <c r="F700" s="166"/>
      <c r="G700" s="169"/>
      <c r="H700" s="169"/>
      <c r="I700" s="192"/>
      <c r="J700" s="167"/>
      <c r="K700" s="5"/>
      <c r="L700" s="167" t="str">
        <f t="shared" si="60"/>
        <v/>
      </c>
      <c r="M700" s="5" t="e">
        <f t="shared" si="59"/>
        <v>#N/A</v>
      </c>
      <c r="N700" s="3" t="str">
        <f t="shared" si="58"/>
        <v/>
      </c>
    </row>
    <row r="701" spans="1:14" x14ac:dyDescent="0.15">
      <c r="A701" s="198"/>
      <c r="B701" s="204" t="e">
        <f>VLOOKUP(A701,Adr!A:B,2,FALSE)</f>
        <v>#N/A</v>
      </c>
      <c r="C701" s="169"/>
      <c r="D701" s="172"/>
      <c r="E701" s="173"/>
      <c r="F701" s="166"/>
      <c r="G701" s="169"/>
      <c r="H701" s="169"/>
      <c r="I701" s="192"/>
      <c r="J701" s="167"/>
      <c r="K701" s="5"/>
      <c r="L701" s="167" t="str">
        <f t="shared" si="60"/>
        <v/>
      </c>
      <c r="M701" s="5" t="e">
        <f t="shared" si="59"/>
        <v>#N/A</v>
      </c>
      <c r="N701" s="3" t="str">
        <f t="shared" si="58"/>
        <v/>
      </c>
    </row>
    <row r="702" spans="1:14" x14ac:dyDescent="0.15">
      <c r="A702" s="166"/>
      <c r="B702" s="204" t="e">
        <f>VLOOKUP(A702,Adr!A:B,2,FALSE)</f>
        <v>#N/A</v>
      </c>
      <c r="C702" s="196"/>
      <c r="D702" s="187"/>
      <c r="E702" s="173"/>
      <c r="F702" s="166"/>
      <c r="G702" s="169"/>
      <c r="H702" s="169"/>
      <c r="I702" s="192"/>
      <c r="J702" s="167"/>
      <c r="K702" s="5"/>
      <c r="L702" s="167" t="str">
        <f t="shared" si="60"/>
        <v/>
      </c>
      <c r="M702" s="5" t="e">
        <f t="shared" si="59"/>
        <v>#N/A</v>
      </c>
      <c r="N702" s="3" t="str">
        <f t="shared" si="58"/>
        <v/>
      </c>
    </row>
    <row r="703" spans="1:14" x14ac:dyDescent="0.15">
      <c r="A703" s="166"/>
      <c r="B703" s="204" t="e">
        <f>VLOOKUP(A703,Adr!A:B,2,FALSE)</f>
        <v>#N/A</v>
      </c>
      <c r="C703" s="196"/>
      <c r="D703" s="187"/>
      <c r="E703" s="173"/>
      <c r="F703" s="166"/>
      <c r="G703" s="169"/>
      <c r="H703" s="169"/>
      <c r="I703" s="192"/>
      <c r="J703" s="167"/>
      <c r="K703" s="5"/>
      <c r="L703" s="167" t="str">
        <f t="shared" si="60"/>
        <v/>
      </c>
      <c r="M703" s="5" t="e">
        <f t="shared" si="59"/>
        <v>#N/A</v>
      </c>
      <c r="N703" s="3" t="str">
        <f t="shared" si="58"/>
        <v/>
      </c>
    </row>
    <row r="704" spans="1:14" x14ac:dyDescent="0.15">
      <c r="A704" s="202"/>
      <c r="B704" s="204" t="e">
        <f>VLOOKUP(A704,Adr!A:B,2,FALSE)</f>
        <v>#N/A</v>
      </c>
      <c r="C704" s="169"/>
      <c r="D704" s="172"/>
      <c r="E704" s="173"/>
      <c r="F704" s="166"/>
      <c r="G704" s="169"/>
      <c r="H704" s="169"/>
      <c r="I704" s="192"/>
      <c r="J704" s="167"/>
      <c r="K704" s="5"/>
      <c r="L704" s="167" t="str">
        <f t="shared" si="60"/>
        <v/>
      </c>
      <c r="M704" s="5" t="e">
        <f t="shared" si="59"/>
        <v>#N/A</v>
      </c>
      <c r="N704" s="3" t="str">
        <f t="shared" si="58"/>
        <v/>
      </c>
    </row>
    <row r="705" spans="1:14" x14ac:dyDescent="0.15">
      <c r="A705" s="166"/>
      <c r="B705" s="204" t="e">
        <f>VLOOKUP(A705,Adr!A:B,2,FALSE)</f>
        <v>#N/A</v>
      </c>
      <c r="C705" s="190"/>
      <c r="D705" s="172"/>
      <c r="E705" s="173"/>
      <c r="F705" s="166"/>
      <c r="G705" s="169"/>
      <c r="H705" s="169"/>
      <c r="I705" s="192"/>
      <c r="J705" s="167"/>
      <c r="K705" s="5"/>
      <c r="L705" s="167" t="str">
        <f t="shared" si="60"/>
        <v/>
      </c>
      <c r="M705" s="5" t="e">
        <f t="shared" si="59"/>
        <v>#N/A</v>
      </c>
      <c r="N705" s="3" t="str">
        <f t="shared" si="58"/>
        <v/>
      </c>
    </row>
    <row r="706" spans="1:14" x14ac:dyDescent="0.15">
      <c r="A706" s="166"/>
      <c r="B706" s="204" t="e">
        <f>VLOOKUP(A706,Adr!A:B,2,FALSE)</f>
        <v>#N/A</v>
      </c>
      <c r="C706" s="196"/>
      <c r="D706" s="187"/>
      <c r="E706" s="173"/>
      <c r="F706" s="166"/>
      <c r="G706" s="169"/>
      <c r="H706" s="169"/>
      <c r="I706" s="192"/>
      <c r="J706" s="167"/>
      <c r="K706" s="5"/>
      <c r="L706" s="167" t="str">
        <f t="shared" si="60"/>
        <v/>
      </c>
      <c r="M706" s="5" t="e">
        <f t="shared" si="59"/>
        <v>#N/A</v>
      </c>
      <c r="N706" s="3" t="str">
        <f t="shared" si="58"/>
        <v/>
      </c>
    </row>
    <row r="707" spans="1:14" x14ac:dyDescent="0.15">
      <c r="A707" s="166"/>
      <c r="B707" s="204" t="e">
        <f>VLOOKUP(A707,Adr!A:B,2,FALSE)</f>
        <v>#N/A</v>
      </c>
      <c r="C707" s="190"/>
      <c r="D707" s="172"/>
      <c r="E707" s="173"/>
      <c r="F707" s="166"/>
      <c r="G707" s="169"/>
      <c r="H707" s="169"/>
      <c r="I707" s="192"/>
      <c r="J707" s="167"/>
      <c r="K707" s="5"/>
      <c r="L707" s="167" t="str">
        <f t="shared" si="60"/>
        <v/>
      </c>
      <c r="M707" s="5" t="e">
        <f t="shared" si="59"/>
        <v>#N/A</v>
      </c>
      <c r="N707" s="3" t="str">
        <f t="shared" si="58"/>
        <v/>
      </c>
    </row>
    <row r="708" spans="1:14" x14ac:dyDescent="0.15">
      <c r="A708" s="166"/>
      <c r="B708" s="204" t="e">
        <f>VLOOKUP(A708,Adr!A:B,2,FALSE)</f>
        <v>#N/A</v>
      </c>
      <c r="C708" s="190"/>
      <c r="D708" s="172"/>
      <c r="E708" s="173"/>
      <c r="F708" s="166"/>
      <c r="G708" s="169"/>
      <c r="H708" s="169"/>
      <c r="I708" s="192"/>
      <c r="J708" s="167"/>
      <c r="K708" s="5"/>
      <c r="L708" s="167" t="str">
        <f t="shared" si="60"/>
        <v/>
      </c>
      <c r="M708" s="5" t="e">
        <f t="shared" si="59"/>
        <v>#N/A</v>
      </c>
      <c r="N708" s="3" t="str">
        <f t="shared" si="58"/>
        <v/>
      </c>
    </row>
    <row r="709" spans="1:14" x14ac:dyDescent="0.15">
      <c r="A709" s="166"/>
      <c r="B709" s="204" t="e">
        <f>VLOOKUP(A709,Adr!A:B,2,FALSE)</f>
        <v>#N/A</v>
      </c>
      <c r="C709" s="196"/>
      <c r="D709" s="187"/>
      <c r="E709" s="173"/>
      <c r="F709" s="166"/>
      <c r="G709" s="169"/>
      <c r="H709" s="169"/>
      <c r="I709" s="192"/>
      <c r="J709" s="167"/>
      <c r="K709" s="5"/>
      <c r="L709" s="167" t="str">
        <f t="shared" si="60"/>
        <v/>
      </c>
      <c r="M709" s="5" t="e">
        <f t="shared" si="59"/>
        <v>#N/A</v>
      </c>
      <c r="N709" s="3" t="str">
        <f t="shared" si="58"/>
        <v/>
      </c>
    </row>
    <row r="710" spans="1:14" x14ac:dyDescent="0.15">
      <c r="A710" s="166"/>
      <c r="B710" s="204" t="e">
        <f>VLOOKUP(A710,Adr!A:B,2,FALSE)</f>
        <v>#N/A</v>
      </c>
      <c r="C710" s="190"/>
      <c r="D710" s="172"/>
      <c r="E710" s="173"/>
      <c r="F710" s="166"/>
      <c r="G710" s="169"/>
      <c r="H710" s="169"/>
      <c r="I710" s="192"/>
      <c r="J710" s="167"/>
      <c r="K710" s="5"/>
      <c r="L710" s="167" t="str">
        <f t="shared" si="60"/>
        <v/>
      </c>
      <c r="M710" s="5" t="e">
        <f t="shared" si="59"/>
        <v>#N/A</v>
      </c>
      <c r="N710" s="3" t="str">
        <f t="shared" ref="N710:N773" si="61">+I710&amp;H710</f>
        <v/>
      </c>
    </row>
    <row r="711" spans="1:14" x14ac:dyDescent="0.15">
      <c r="A711" s="198"/>
      <c r="B711" s="204" t="e">
        <f>VLOOKUP(A711,Adr!A:B,2,FALSE)</f>
        <v>#N/A</v>
      </c>
      <c r="C711" s="169"/>
      <c r="D711" s="172"/>
      <c r="E711" s="173"/>
      <c r="F711" s="166"/>
      <c r="G711" s="169"/>
      <c r="H711" s="169"/>
      <c r="I711" s="192"/>
      <c r="J711" s="167"/>
      <c r="K711" s="5"/>
      <c r="L711" s="167" t="str">
        <f t="shared" si="60"/>
        <v/>
      </c>
      <c r="M711" s="5" t="e">
        <f t="shared" si="59"/>
        <v>#N/A</v>
      </c>
      <c r="N711" s="3" t="str">
        <f t="shared" si="61"/>
        <v/>
      </c>
    </row>
    <row r="712" spans="1:14" x14ac:dyDescent="0.15">
      <c r="A712" s="166"/>
      <c r="B712" s="204" t="e">
        <f>VLOOKUP(A712,Adr!A:B,2,FALSE)</f>
        <v>#N/A</v>
      </c>
      <c r="C712" s="169"/>
      <c r="D712" s="172"/>
      <c r="E712" s="173"/>
      <c r="F712" s="166"/>
      <c r="G712" s="169"/>
      <c r="H712" s="169"/>
      <c r="I712" s="192"/>
      <c r="J712" s="167"/>
      <c r="K712" s="5"/>
      <c r="L712" s="167" t="str">
        <f t="shared" si="60"/>
        <v/>
      </c>
      <c r="M712" s="5" t="e">
        <f t="shared" si="59"/>
        <v>#N/A</v>
      </c>
      <c r="N712" s="3" t="str">
        <f t="shared" si="61"/>
        <v/>
      </c>
    </row>
    <row r="713" spans="1:14" x14ac:dyDescent="0.15">
      <c r="A713" s="166"/>
      <c r="B713" s="204" t="e">
        <f>VLOOKUP(A713,Adr!A:B,2,FALSE)</f>
        <v>#N/A</v>
      </c>
      <c r="C713" s="185"/>
      <c r="D713" s="187"/>
      <c r="E713" s="173"/>
      <c r="F713" s="182"/>
      <c r="G713" s="185"/>
      <c r="H713" s="185"/>
      <c r="I713" s="192"/>
      <c r="J713" s="167"/>
      <c r="K713" s="5"/>
      <c r="L713" s="167" t="str">
        <f t="shared" si="60"/>
        <v/>
      </c>
      <c r="M713" s="5" t="e">
        <f t="shared" si="59"/>
        <v>#N/A</v>
      </c>
      <c r="N713" s="3" t="str">
        <f t="shared" si="61"/>
        <v/>
      </c>
    </row>
    <row r="714" spans="1:14" x14ac:dyDescent="0.15">
      <c r="A714" s="166"/>
      <c r="B714" s="204" t="e">
        <f>VLOOKUP(A714,Adr!A:B,2,FALSE)</f>
        <v>#N/A</v>
      </c>
      <c r="C714" s="185"/>
      <c r="D714" s="187"/>
      <c r="E714" s="173"/>
      <c r="F714" s="182"/>
      <c r="G714" s="185"/>
      <c r="H714" s="185"/>
      <c r="I714" s="192"/>
      <c r="J714" s="167"/>
      <c r="K714" s="5"/>
      <c r="L714" s="167" t="str">
        <f t="shared" si="60"/>
        <v/>
      </c>
      <c r="M714" s="5" t="e">
        <f t="shared" si="59"/>
        <v>#N/A</v>
      </c>
      <c r="N714" s="3" t="str">
        <f t="shared" si="61"/>
        <v/>
      </c>
    </row>
    <row r="715" spans="1:14" x14ac:dyDescent="0.15">
      <c r="A715" s="166"/>
      <c r="B715" s="204" t="e">
        <f>VLOOKUP(A715,Adr!A:B,2,FALSE)</f>
        <v>#N/A</v>
      </c>
      <c r="C715" s="169"/>
      <c r="D715" s="172"/>
      <c r="E715" s="173"/>
      <c r="F715" s="166"/>
      <c r="G715" s="169"/>
      <c r="H715" s="169"/>
      <c r="I715" s="192"/>
      <c r="J715" s="167"/>
      <c r="K715" s="5"/>
      <c r="L715" s="167" t="str">
        <f t="shared" si="60"/>
        <v/>
      </c>
      <c r="M715" s="5" t="e">
        <f t="shared" si="59"/>
        <v>#N/A</v>
      </c>
      <c r="N715" s="3" t="str">
        <f t="shared" si="61"/>
        <v/>
      </c>
    </row>
    <row r="716" spans="1:14" x14ac:dyDescent="0.15">
      <c r="A716" s="182"/>
      <c r="B716" s="204" t="e">
        <f>VLOOKUP(A716,Adr!A:B,2,FALSE)</f>
        <v>#N/A</v>
      </c>
      <c r="C716" s="185"/>
      <c r="D716" s="187"/>
      <c r="E716" s="173"/>
      <c r="F716" s="182"/>
      <c r="G716" s="169"/>
      <c r="H716" s="185"/>
      <c r="I716" s="192"/>
      <c r="J716" s="167"/>
      <c r="K716" s="5"/>
      <c r="L716" s="167" t="str">
        <f t="shared" si="60"/>
        <v/>
      </c>
      <c r="M716" s="5" t="e">
        <f t="shared" si="59"/>
        <v>#N/A</v>
      </c>
      <c r="N716" s="3" t="str">
        <f t="shared" si="61"/>
        <v/>
      </c>
    </row>
    <row r="717" spans="1:14" x14ac:dyDescent="0.15">
      <c r="A717" s="166"/>
      <c r="B717" s="204" t="e">
        <f>VLOOKUP(A717,Adr!A:B,2,FALSE)</f>
        <v>#N/A</v>
      </c>
      <c r="C717" s="185"/>
      <c r="D717" s="187"/>
      <c r="E717" s="173"/>
      <c r="F717" s="182"/>
      <c r="G717" s="185"/>
      <c r="H717" s="185"/>
      <c r="I717" s="192"/>
      <c r="J717" s="167"/>
      <c r="K717" s="5"/>
      <c r="L717" s="167" t="str">
        <f t="shared" si="60"/>
        <v/>
      </c>
      <c r="M717" s="5" t="e">
        <f t="shared" si="59"/>
        <v>#N/A</v>
      </c>
      <c r="N717" s="3" t="str">
        <f t="shared" si="61"/>
        <v/>
      </c>
    </row>
    <row r="718" spans="1:14" x14ac:dyDescent="0.15">
      <c r="A718" s="166"/>
      <c r="B718" s="204" t="e">
        <f>VLOOKUP(A718,Adr!A:B,2,FALSE)</f>
        <v>#N/A</v>
      </c>
      <c r="C718" s="190"/>
      <c r="D718" s="172"/>
      <c r="E718" s="173"/>
      <c r="F718" s="182"/>
      <c r="G718" s="185"/>
      <c r="H718" s="185"/>
      <c r="I718" s="167"/>
      <c r="J718" s="167"/>
      <c r="K718" s="5"/>
      <c r="L718" s="167" t="str">
        <f t="shared" si="60"/>
        <v/>
      </c>
      <c r="M718" s="5" t="e">
        <f t="shared" si="59"/>
        <v>#N/A</v>
      </c>
      <c r="N718" s="3" t="str">
        <f t="shared" si="61"/>
        <v/>
      </c>
    </row>
    <row r="719" spans="1:14" x14ac:dyDescent="0.15">
      <c r="A719" s="166"/>
      <c r="B719" s="204" t="e">
        <f>VLOOKUP(A719,Adr!A:B,2,FALSE)</f>
        <v>#N/A</v>
      </c>
      <c r="C719" s="190"/>
      <c r="D719" s="172"/>
      <c r="E719" s="173"/>
      <c r="F719" s="182"/>
      <c r="G719" s="185"/>
      <c r="H719" s="185"/>
      <c r="I719" s="167"/>
      <c r="J719" s="167"/>
      <c r="K719" s="5"/>
      <c r="L719" s="167" t="str">
        <f t="shared" si="60"/>
        <v/>
      </c>
      <c r="M719" s="5" t="e">
        <f t="shared" ref="M719:M787" si="62">B719&amp;F719&amp;H719&amp;C719</f>
        <v>#N/A</v>
      </c>
      <c r="N719" s="3" t="str">
        <f t="shared" si="61"/>
        <v/>
      </c>
    </row>
    <row r="720" spans="1:14" x14ac:dyDescent="0.15">
      <c r="A720" s="166"/>
      <c r="B720" s="204" t="e">
        <f>VLOOKUP(A720,Adr!A:B,2,FALSE)</f>
        <v>#N/A</v>
      </c>
      <c r="C720" s="196"/>
      <c r="D720" s="186"/>
      <c r="E720" s="173"/>
      <c r="F720" s="166"/>
      <c r="G720" s="169"/>
      <c r="H720" s="169"/>
      <c r="I720" s="167"/>
      <c r="J720" s="167"/>
      <c r="K720" s="5"/>
      <c r="L720" s="167" t="str">
        <f t="shared" si="60"/>
        <v/>
      </c>
      <c r="M720" s="5" t="e">
        <f t="shared" si="62"/>
        <v>#N/A</v>
      </c>
      <c r="N720" s="3" t="str">
        <f t="shared" si="61"/>
        <v/>
      </c>
    </row>
    <row r="721" spans="1:14" x14ac:dyDescent="0.15">
      <c r="A721" s="166"/>
      <c r="B721" s="204" t="e">
        <f>VLOOKUP(A721,Adr!A:B,2,FALSE)</f>
        <v>#N/A</v>
      </c>
      <c r="C721" s="196"/>
      <c r="D721" s="186"/>
      <c r="E721" s="173"/>
      <c r="F721" s="166"/>
      <c r="G721" s="169"/>
      <c r="H721" s="169"/>
      <c r="I721" s="167"/>
      <c r="J721" s="167"/>
      <c r="K721" s="5"/>
      <c r="L721" s="167" t="str">
        <f t="shared" si="60"/>
        <v/>
      </c>
      <c r="M721" s="5" t="e">
        <f t="shared" si="62"/>
        <v>#N/A</v>
      </c>
      <c r="N721" s="3" t="str">
        <f t="shared" si="61"/>
        <v/>
      </c>
    </row>
    <row r="722" spans="1:14" x14ac:dyDescent="0.15">
      <c r="A722" s="166"/>
      <c r="B722" s="204" t="e">
        <f>VLOOKUP(A722,Adr!A:B,2,FALSE)</f>
        <v>#N/A</v>
      </c>
      <c r="C722" s="190"/>
      <c r="D722" s="172"/>
      <c r="E722" s="173"/>
      <c r="F722" s="166"/>
      <c r="G722" s="169"/>
      <c r="H722" s="169"/>
      <c r="I722" s="192"/>
      <c r="J722" s="167"/>
      <c r="K722" s="5"/>
      <c r="L722" s="167" t="str">
        <f t="shared" si="60"/>
        <v/>
      </c>
      <c r="M722" s="5" t="e">
        <f t="shared" si="62"/>
        <v>#N/A</v>
      </c>
      <c r="N722" s="3" t="str">
        <f t="shared" si="61"/>
        <v/>
      </c>
    </row>
    <row r="723" spans="1:14" x14ac:dyDescent="0.15">
      <c r="A723" s="166"/>
      <c r="B723" s="204" t="e">
        <f>VLOOKUP(A723,Adr!A:B,2,FALSE)</f>
        <v>#N/A</v>
      </c>
      <c r="C723" s="185"/>
      <c r="D723" s="187"/>
      <c r="E723" s="173"/>
      <c r="F723" s="182"/>
      <c r="G723" s="185"/>
      <c r="H723" s="185"/>
      <c r="I723" s="192"/>
      <c r="J723" s="167"/>
      <c r="K723" s="5"/>
      <c r="L723" s="167" t="str">
        <f t="shared" si="60"/>
        <v/>
      </c>
      <c r="M723" s="5" t="e">
        <f t="shared" si="62"/>
        <v>#N/A</v>
      </c>
      <c r="N723" s="3" t="str">
        <f t="shared" si="61"/>
        <v/>
      </c>
    </row>
    <row r="724" spans="1:14" x14ac:dyDescent="0.15">
      <c r="A724" s="166"/>
      <c r="B724" s="204" t="e">
        <f>VLOOKUP(A724,Adr!A:B,2,FALSE)</f>
        <v>#N/A</v>
      </c>
      <c r="C724" s="185"/>
      <c r="D724" s="187"/>
      <c r="E724" s="173"/>
      <c r="F724" s="182"/>
      <c r="G724" s="185"/>
      <c r="H724" s="185"/>
      <c r="I724" s="192"/>
      <c r="J724" s="167"/>
      <c r="K724" s="5"/>
      <c r="L724" s="167" t="str">
        <f t="shared" si="60"/>
        <v/>
      </c>
      <c r="M724" s="5" t="e">
        <f t="shared" si="62"/>
        <v>#N/A</v>
      </c>
      <c r="N724" s="3" t="str">
        <f t="shared" si="61"/>
        <v/>
      </c>
    </row>
    <row r="725" spans="1:14" x14ac:dyDescent="0.15">
      <c r="A725" s="166"/>
      <c r="B725" s="204" t="e">
        <f>VLOOKUP(A725,Adr!A:B,2,FALSE)</f>
        <v>#N/A</v>
      </c>
      <c r="C725" s="190"/>
      <c r="D725" s="172"/>
      <c r="E725" s="173"/>
      <c r="F725" s="182"/>
      <c r="G725" s="185"/>
      <c r="H725" s="185"/>
      <c r="I725" s="167"/>
      <c r="J725" s="167"/>
      <c r="K725" s="5"/>
      <c r="L725" s="167" t="str">
        <f t="shared" si="60"/>
        <v/>
      </c>
      <c r="M725" s="5" t="e">
        <f t="shared" si="62"/>
        <v>#N/A</v>
      </c>
      <c r="N725" s="3" t="str">
        <f t="shared" si="61"/>
        <v/>
      </c>
    </row>
    <row r="726" spans="1:14" x14ac:dyDescent="0.15">
      <c r="A726" s="166"/>
      <c r="B726" s="204" t="e">
        <f>VLOOKUP(A726,Adr!A:B,2,FALSE)</f>
        <v>#N/A</v>
      </c>
      <c r="C726" s="185"/>
      <c r="D726" s="187"/>
      <c r="E726" s="173"/>
      <c r="F726" s="182"/>
      <c r="G726" s="185"/>
      <c r="H726" s="185"/>
      <c r="I726" s="192"/>
      <c r="J726" s="167"/>
      <c r="K726" s="5"/>
      <c r="L726" s="167" t="str">
        <f t="shared" si="60"/>
        <v/>
      </c>
      <c r="M726" s="5" t="e">
        <f t="shared" si="62"/>
        <v>#N/A</v>
      </c>
      <c r="N726" s="3" t="str">
        <f t="shared" si="61"/>
        <v/>
      </c>
    </row>
    <row r="727" spans="1:14" x14ac:dyDescent="0.15">
      <c r="A727" s="166"/>
      <c r="B727" s="204" t="e">
        <f>VLOOKUP(A727,Adr!A:B,2,FALSE)</f>
        <v>#N/A</v>
      </c>
      <c r="C727" s="185"/>
      <c r="D727" s="187"/>
      <c r="E727" s="173"/>
      <c r="F727" s="182"/>
      <c r="G727" s="185"/>
      <c r="H727" s="185"/>
      <c r="I727" s="192"/>
      <c r="J727" s="167"/>
      <c r="K727" s="5"/>
      <c r="L727" s="167" t="str">
        <f t="shared" si="60"/>
        <v/>
      </c>
      <c r="M727" s="5" t="e">
        <f t="shared" si="62"/>
        <v>#N/A</v>
      </c>
      <c r="N727" s="3" t="str">
        <f t="shared" si="61"/>
        <v/>
      </c>
    </row>
    <row r="728" spans="1:14" x14ac:dyDescent="0.15">
      <c r="A728" s="166"/>
      <c r="B728" s="204" t="e">
        <f>VLOOKUP(A728,Adr!A:B,2,FALSE)</f>
        <v>#N/A</v>
      </c>
      <c r="C728" s="185"/>
      <c r="D728" s="187"/>
      <c r="E728" s="173"/>
      <c r="F728" s="182"/>
      <c r="G728" s="185"/>
      <c r="H728" s="185"/>
      <c r="I728" s="192"/>
      <c r="J728" s="167"/>
      <c r="K728" s="5"/>
      <c r="L728" s="167" t="str">
        <f t="shared" si="60"/>
        <v/>
      </c>
      <c r="M728" s="5" t="e">
        <f t="shared" si="62"/>
        <v>#N/A</v>
      </c>
      <c r="N728" s="3" t="str">
        <f t="shared" si="61"/>
        <v/>
      </c>
    </row>
    <row r="729" spans="1:14" x14ac:dyDescent="0.15">
      <c r="A729" s="166"/>
      <c r="B729" s="204" t="e">
        <f>VLOOKUP(A729,Adr!A:B,2,FALSE)</f>
        <v>#N/A</v>
      </c>
      <c r="C729" s="185"/>
      <c r="D729" s="187"/>
      <c r="E729" s="173"/>
      <c r="F729" s="182"/>
      <c r="G729" s="185"/>
      <c r="H729" s="185"/>
      <c r="I729" s="192"/>
      <c r="J729" s="167"/>
      <c r="K729" s="5"/>
      <c r="L729" s="167" t="str">
        <f t="shared" si="60"/>
        <v/>
      </c>
      <c r="M729" s="5" t="e">
        <f t="shared" si="62"/>
        <v>#N/A</v>
      </c>
      <c r="N729" s="3" t="str">
        <f t="shared" si="61"/>
        <v/>
      </c>
    </row>
    <row r="730" spans="1:14" x14ac:dyDescent="0.15">
      <c r="A730" s="166"/>
      <c r="B730" s="204" t="e">
        <f>VLOOKUP(A730,Adr!A:B,2,FALSE)</f>
        <v>#N/A</v>
      </c>
      <c r="C730" s="190"/>
      <c r="D730" s="172"/>
      <c r="E730" s="173"/>
      <c r="F730" s="182"/>
      <c r="G730" s="185"/>
      <c r="H730" s="185"/>
      <c r="I730" s="167"/>
      <c r="J730" s="167"/>
      <c r="K730" s="5"/>
      <c r="L730" s="167" t="str">
        <f t="shared" si="60"/>
        <v/>
      </c>
      <c r="M730" s="5" t="e">
        <f t="shared" si="62"/>
        <v>#N/A</v>
      </c>
      <c r="N730" s="3" t="str">
        <f t="shared" si="61"/>
        <v/>
      </c>
    </row>
    <row r="731" spans="1:14" x14ac:dyDescent="0.15">
      <c r="A731" s="166"/>
      <c r="B731" s="204" t="e">
        <f>VLOOKUP(A731,Adr!A:B,2,FALSE)</f>
        <v>#N/A</v>
      </c>
      <c r="C731" s="185"/>
      <c r="D731" s="187"/>
      <c r="E731" s="173"/>
      <c r="F731" s="182"/>
      <c r="G731" s="185"/>
      <c r="H731" s="185"/>
      <c r="I731" s="192"/>
      <c r="J731" s="167"/>
      <c r="K731" s="5"/>
      <c r="L731" s="167" t="str">
        <f t="shared" si="60"/>
        <v/>
      </c>
      <c r="M731" s="5" t="e">
        <f t="shared" si="62"/>
        <v>#N/A</v>
      </c>
      <c r="N731" s="3" t="str">
        <f t="shared" si="61"/>
        <v/>
      </c>
    </row>
    <row r="732" spans="1:14" x14ac:dyDescent="0.15">
      <c r="A732" s="166"/>
      <c r="B732" s="204" t="e">
        <f>VLOOKUP(A732,Adr!A:B,2,FALSE)</f>
        <v>#N/A</v>
      </c>
      <c r="C732" s="196"/>
      <c r="D732" s="186"/>
      <c r="E732" s="173"/>
      <c r="F732" s="166"/>
      <c r="G732" s="169"/>
      <c r="H732" s="169"/>
      <c r="I732" s="167"/>
      <c r="J732" s="167"/>
      <c r="K732" s="5"/>
      <c r="L732" s="167" t="str">
        <f t="shared" si="60"/>
        <v/>
      </c>
      <c r="M732" s="5" t="e">
        <f t="shared" si="62"/>
        <v>#N/A</v>
      </c>
      <c r="N732" s="3" t="str">
        <f t="shared" si="61"/>
        <v/>
      </c>
    </row>
    <row r="733" spans="1:14" x14ac:dyDescent="0.15">
      <c r="A733" s="166"/>
      <c r="B733" s="204" t="e">
        <f>VLOOKUP(A733,Adr!A:B,2,FALSE)</f>
        <v>#N/A</v>
      </c>
      <c r="C733" s="190"/>
      <c r="D733" s="172"/>
      <c r="E733" s="173"/>
      <c r="F733" s="166"/>
      <c r="G733" s="169"/>
      <c r="H733" s="169"/>
      <c r="I733" s="192"/>
      <c r="J733" s="167"/>
      <c r="K733" s="5"/>
      <c r="L733" s="167" t="str">
        <f t="shared" si="60"/>
        <v/>
      </c>
      <c r="M733" s="5" t="e">
        <f t="shared" si="62"/>
        <v>#N/A</v>
      </c>
      <c r="N733" s="3" t="str">
        <f t="shared" si="61"/>
        <v/>
      </c>
    </row>
    <row r="734" spans="1:14" x14ac:dyDescent="0.15">
      <c r="A734" s="166"/>
      <c r="B734" s="204" t="e">
        <f>VLOOKUP(A734,Adr!A:B,2,FALSE)</f>
        <v>#N/A</v>
      </c>
      <c r="C734" s="196"/>
      <c r="D734" s="187"/>
      <c r="E734" s="173"/>
      <c r="F734" s="166"/>
      <c r="G734" s="169"/>
      <c r="H734" s="169"/>
      <c r="I734" s="192"/>
      <c r="J734" s="167"/>
      <c r="K734" s="5"/>
      <c r="L734" s="167" t="str">
        <f t="shared" si="60"/>
        <v/>
      </c>
      <c r="M734" s="5" t="e">
        <f t="shared" si="62"/>
        <v>#N/A</v>
      </c>
      <c r="N734" s="3" t="str">
        <f t="shared" si="61"/>
        <v/>
      </c>
    </row>
    <row r="735" spans="1:14" x14ac:dyDescent="0.15">
      <c r="A735" s="166"/>
      <c r="B735" s="204" t="e">
        <f>VLOOKUP(A735,Adr!A:B,2,FALSE)</f>
        <v>#N/A</v>
      </c>
      <c r="C735" s="190"/>
      <c r="D735" s="172"/>
      <c r="E735" s="173"/>
      <c r="F735" s="182"/>
      <c r="G735" s="185"/>
      <c r="H735" s="185"/>
      <c r="I735" s="167"/>
      <c r="J735" s="167"/>
      <c r="K735" s="5"/>
      <c r="L735" s="167" t="str">
        <f t="shared" si="60"/>
        <v/>
      </c>
      <c r="M735" s="5" t="e">
        <f t="shared" si="62"/>
        <v>#N/A</v>
      </c>
      <c r="N735" s="3" t="str">
        <f t="shared" si="61"/>
        <v/>
      </c>
    </row>
    <row r="736" spans="1:14" x14ac:dyDescent="0.15">
      <c r="A736" s="166"/>
      <c r="B736" s="204" t="e">
        <f>VLOOKUP(A736,Adr!A:B,2,FALSE)</f>
        <v>#N/A</v>
      </c>
      <c r="C736" s="190"/>
      <c r="D736" s="172"/>
      <c r="E736" s="173"/>
      <c r="F736" s="182"/>
      <c r="G736" s="185"/>
      <c r="H736" s="185"/>
      <c r="I736" s="167"/>
      <c r="J736" s="167"/>
      <c r="K736" s="5"/>
      <c r="L736" s="167" t="str">
        <f t="shared" ref="L736:L787" si="63">A736&amp;G736&amp;H736</f>
        <v/>
      </c>
      <c r="M736" s="5" t="e">
        <f t="shared" si="62"/>
        <v>#N/A</v>
      </c>
      <c r="N736" s="3" t="str">
        <f t="shared" si="61"/>
        <v/>
      </c>
    </row>
    <row r="737" spans="1:14" x14ac:dyDescent="0.15">
      <c r="A737" s="166"/>
      <c r="B737" s="204" t="e">
        <f>VLOOKUP(A737,Adr!A:B,2,FALSE)</f>
        <v>#N/A</v>
      </c>
      <c r="C737" s="185"/>
      <c r="D737" s="187"/>
      <c r="E737" s="173"/>
      <c r="F737" s="182"/>
      <c r="G737" s="185"/>
      <c r="H737" s="185"/>
      <c r="I737" s="192"/>
      <c r="J737" s="167"/>
      <c r="K737" s="5"/>
      <c r="L737" s="167" t="str">
        <f t="shared" si="63"/>
        <v/>
      </c>
      <c r="M737" s="5" t="e">
        <f t="shared" si="62"/>
        <v>#N/A</v>
      </c>
      <c r="N737" s="3" t="str">
        <f t="shared" si="61"/>
        <v/>
      </c>
    </row>
    <row r="738" spans="1:14" x14ac:dyDescent="0.15">
      <c r="A738" s="166"/>
      <c r="B738" s="204" t="e">
        <f>VLOOKUP(A738,Adr!A:B,2,FALSE)</f>
        <v>#N/A</v>
      </c>
      <c r="C738" s="169"/>
      <c r="D738" s="172"/>
      <c r="E738" s="173"/>
      <c r="F738" s="166"/>
      <c r="G738" s="169"/>
      <c r="H738" s="169"/>
      <c r="I738" s="192"/>
      <c r="J738" s="167"/>
      <c r="K738" s="5"/>
      <c r="L738" s="167" t="str">
        <f t="shared" si="63"/>
        <v/>
      </c>
      <c r="M738" s="5" t="e">
        <f t="shared" si="62"/>
        <v>#N/A</v>
      </c>
      <c r="N738" s="3" t="str">
        <f t="shared" si="61"/>
        <v/>
      </c>
    </row>
    <row r="739" spans="1:14" x14ac:dyDescent="0.15">
      <c r="A739" s="166"/>
      <c r="B739" s="204" t="e">
        <f>VLOOKUP(A739,Adr!A:B,2,FALSE)</f>
        <v>#N/A</v>
      </c>
      <c r="C739" s="196"/>
      <c r="D739" s="186"/>
      <c r="E739" s="173"/>
      <c r="F739" s="166"/>
      <c r="G739" s="169"/>
      <c r="H739" s="169"/>
      <c r="I739" s="167"/>
      <c r="J739" s="167"/>
      <c r="K739" s="5"/>
      <c r="L739" s="167" t="str">
        <f t="shared" si="63"/>
        <v/>
      </c>
      <c r="M739" s="5" t="e">
        <f t="shared" si="62"/>
        <v>#N/A</v>
      </c>
      <c r="N739" s="3" t="str">
        <f t="shared" si="61"/>
        <v/>
      </c>
    </row>
    <row r="740" spans="1:14" x14ac:dyDescent="0.15">
      <c r="A740" s="166"/>
      <c r="B740" s="204" t="e">
        <f>VLOOKUP(A740,Adr!A:B,2,FALSE)</f>
        <v>#N/A</v>
      </c>
      <c r="C740" s="196"/>
      <c r="D740" s="186"/>
      <c r="E740" s="173"/>
      <c r="F740" s="166"/>
      <c r="G740" s="169"/>
      <c r="H740" s="169"/>
      <c r="I740" s="167"/>
      <c r="J740" s="167"/>
      <c r="K740" s="5"/>
      <c r="L740" s="167" t="str">
        <f t="shared" si="63"/>
        <v/>
      </c>
      <c r="M740" s="5" t="e">
        <f t="shared" si="62"/>
        <v>#N/A</v>
      </c>
      <c r="N740" s="3" t="str">
        <f t="shared" si="61"/>
        <v/>
      </c>
    </row>
    <row r="741" spans="1:14" x14ac:dyDescent="0.15">
      <c r="A741" s="182"/>
      <c r="B741" s="204" t="e">
        <f>VLOOKUP(A741,Adr!A:B,2,FALSE)</f>
        <v>#N/A</v>
      </c>
      <c r="C741" s="185"/>
      <c r="D741" s="187"/>
      <c r="E741" s="173"/>
      <c r="F741" s="182"/>
      <c r="G741" s="185"/>
      <c r="H741" s="185"/>
      <c r="I741" s="192"/>
      <c r="J741" s="167"/>
      <c r="K741" s="5"/>
      <c r="L741" s="167" t="str">
        <f t="shared" si="63"/>
        <v/>
      </c>
      <c r="M741" s="5" t="e">
        <f t="shared" si="62"/>
        <v>#N/A</v>
      </c>
      <c r="N741" s="3" t="str">
        <f t="shared" si="61"/>
        <v/>
      </c>
    </row>
    <row r="742" spans="1:14" x14ac:dyDescent="0.15">
      <c r="A742" s="202"/>
      <c r="B742" s="204" t="e">
        <f>VLOOKUP(A742,Adr!A:B,2,FALSE)</f>
        <v>#N/A</v>
      </c>
      <c r="C742" s="169"/>
      <c r="D742" s="172"/>
      <c r="E742" s="173"/>
      <c r="F742" s="166"/>
      <c r="G742" s="169"/>
      <c r="H742" s="169"/>
      <c r="I742" s="192"/>
      <c r="J742" s="167"/>
      <c r="K742" s="5"/>
      <c r="L742" s="167" t="str">
        <f t="shared" si="63"/>
        <v/>
      </c>
      <c r="M742" s="5" t="e">
        <f t="shared" si="62"/>
        <v>#N/A</v>
      </c>
      <c r="N742" s="3" t="str">
        <f t="shared" si="61"/>
        <v/>
      </c>
    </row>
    <row r="743" spans="1:14" x14ac:dyDescent="0.15">
      <c r="A743" s="166"/>
      <c r="B743" s="204" t="e">
        <f>VLOOKUP(A743,Adr!A:B,2,FALSE)</f>
        <v>#N/A</v>
      </c>
      <c r="C743" s="190"/>
      <c r="D743" s="172"/>
      <c r="E743" s="173"/>
      <c r="F743" s="166"/>
      <c r="G743" s="169"/>
      <c r="H743" s="169"/>
      <c r="I743" s="192"/>
      <c r="J743" s="167"/>
      <c r="K743" s="5"/>
      <c r="L743" s="167" t="str">
        <f t="shared" si="63"/>
        <v/>
      </c>
      <c r="M743" s="5" t="e">
        <f t="shared" si="62"/>
        <v>#N/A</v>
      </c>
      <c r="N743" s="3" t="str">
        <f t="shared" si="61"/>
        <v/>
      </c>
    </row>
    <row r="744" spans="1:14" x14ac:dyDescent="0.15">
      <c r="A744" s="198"/>
      <c r="B744" s="204" t="e">
        <f>VLOOKUP(A744,Adr!A:B,2,FALSE)</f>
        <v>#N/A</v>
      </c>
      <c r="C744" s="169"/>
      <c r="D744" s="172"/>
      <c r="E744" s="173"/>
      <c r="F744" s="166"/>
      <c r="G744" s="169"/>
      <c r="H744" s="169"/>
      <c r="I744" s="192"/>
      <c r="J744" s="167"/>
      <c r="K744" s="5"/>
      <c r="L744" s="167" t="str">
        <f t="shared" si="63"/>
        <v/>
      </c>
      <c r="M744" s="5" t="e">
        <f t="shared" si="62"/>
        <v>#N/A</v>
      </c>
      <c r="N744" s="3" t="str">
        <f t="shared" si="61"/>
        <v/>
      </c>
    </row>
    <row r="745" spans="1:14" x14ac:dyDescent="0.15">
      <c r="A745" s="198"/>
      <c r="B745" s="204" t="e">
        <f>VLOOKUP(A745,Adr!A:B,2,FALSE)</f>
        <v>#N/A</v>
      </c>
      <c r="C745" s="169"/>
      <c r="D745" s="172"/>
      <c r="E745" s="173"/>
      <c r="F745" s="166"/>
      <c r="G745" s="169"/>
      <c r="H745" s="169"/>
      <c r="I745" s="192"/>
      <c r="J745" s="167"/>
      <c r="K745" s="5"/>
      <c r="L745" s="167" t="str">
        <f t="shared" si="63"/>
        <v/>
      </c>
      <c r="M745" s="5" t="e">
        <f t="shared" si="62"/>
        <v>#N/A</v>
      </c>
      <c r="N745" s="3" t="str">
        <f t="shared" si="61"/>
        <v/>
      </c>
    </row>
    <row r="746" spans="1:14" x14ac:dyDescent="0.15">
      <c r="A746" s="182"/>
      <c r="B746" s="204" t="e">
        <f>VLOOKUP(A746,Adr!A:B,2,FALSE)</f>
        <v>#N/A</v>
      </c>
      <c r="C746" s="185"/>
      <c r="D746" s="187"/>
      <c r="E746" s="173"/>
      <c r="F746" s="182"/>
      <c r="G746" s="185"/>
      <c r="H746" s="185"/>
      <c r="I746" s="192"/>
      <c r="J746" s="167"/>
      <c r="K746" s="5"/>
      <c r="L746" s="167" t="str">
        <f t="shared" si="63"/>
        <v/>
      </c>
      <c r="M746" s="5" t="e">
        <f t="shared" si="62"/>
        <v>#N/A</v>
      </c>
      <c r="N746" s="3" t="str">
        <f t="shared" si="61"/>
        <v/>
      </c>
    </row>
    <row r="747" spans="1:14" x14ac:dyDescent="0.15">
      <c r="A747" s="166"/>
      <c r="B747" s="204" t="e">
        <f>VLOOKUP(A747,Adr!A:B,2,FALSE)</f>
        <v>#N/A</v>
      </c>
      <c r="C747" s="190"/>
      <c r="D747" s="172"/>
      <c r="E747" s="173"/>
      <c r="F747" s="182"/>
      <c r="G747" s="185"/>
      <c r="H747" s="185"/>
      <c r="I747" s="167"/>
      <c r="J747" s="167"/>
      <c r="K747" s="5"/>
      <c r="L747" s="167" t="str">
        <f t="shared" si="63"/>
        <v/>
      </c>
      <c r="M747" s="5" t="e">
        <f t="shared" si="62"/>
        <v>#N/A</v>
      </c>
      <c r="N747" s="3" t="str">
        <f t="shared" si="61"/>
        <v/>
      </c>
    </row>
    <row r="748" spans="1:14" x14ac:dyDescent="0.15">
      <c r="A748" s="166"/>
      <c r="B748" s="204" t="e">
        <f>VLOOKUP(A748,Adr!A:B,2,FALSE)</f>
        <v>#N/A</v>
      </c>
      <c r="C748" s="190"/>
      <c r="D748" s="172"/>
      <c r="E748" s="173"/>
      <c r="F748" s="182"/>
      <c r="G748" s="185"/>
      <c r="H748" s="185"/>
      <c r="I748" s="167"/>
      <c r="J748" s="167"/>
      <c r="K748" s="5"/>
      <c r="L748" s="167" t="str">
        <f t="shared" si="63"/>
        <v/>
      </c>
      <c r="M748" s="5" t="e">
        <f t="shared" si="62"/>
        <v>#N/A</v>
      </c>
      <c r="N748" s="3" t="str">
        <f t="shared" si="61"/>
        <v/>
      </c>
    </row>
    <row r="749" spans="1:14" x14ac:dyDescent="0.15">
      <c r="A749" s="166"/>
      <c r="B749" s="204" t="e">
        <f>VLOOKUP(A749,Adr!A:B,2,FALSE)</f>
        <v>#N/A</v>
      </c>
      <c r="C749" s="169"/>
      <c r="D749" s="172"/>
      <c r="E749" s="173"/>
      <c r="F749" s="166"/>
      <c r="G749" s="169"/>
      <c r="H749" s="169"/>
      <c r="I749" s="192"/>
      <c r="J749" s="167"/>
      <c r="K749" s="5"/>
      <c r="L749" s="167" t="str">
        <f t="shared" si="63"/>
        <v/>
      </c>
      <c r="M749" s="5" t="e">
        <f t="shared" si="62"/>
        <v>#N/A</v>
      </c>
      <c r="N749" s="3" t="str">
        <f t="shared" si="61"/>
        <v/>
      </c>
    </row>
    <row r="750" spans="1:14" x14ac:dyDescent="0.15">
      <c r="A750" s="166"/>
      <c r="B750" s="204" t="e">
        <f>VLOOKUP(A750,Adr!A:B,2,FALSE)</f>
        <v>#N/A</v>
      </c>
      <c r="C750" s="185"/>
      <c r="D750" s="187"/>
      <c r="E750" s="173"/>
      <c r="F750" s="182"/>
      <c r="G750" s="185"/>
      <c r="H750" s="185"/>
      <c r="I750" s="192"/>
      <c r="J750" s="167"/>
      <c r="K750" s="5"/>
      <c r="L750" s="167" t="str">
        <f t="shared" si="63"/>
        <v/>
      </c>
      <c r="M750" s="5" t="e">
        <f t="shared" si="62"/>
        <v>#N/A</v>
      </c>
      <c r="N750" s="3" t="str">
        <f t="shared" si="61"/>
        <v/>
      </c>
    </row>
    <row r="751" spans="1:14" x14ac:dyDescent="0.15">
      <c r="A751" s="166"/>
      <c r="B751" s="204" t="e">
        <f>VLOOKUP(A751,Adr!A:B,2,FALSE)</f>
        <v>#N/A</v>
      </c>
      <c r="C751" s="185"/>
      <c r="D751" s="187"/>
      <c r="E751" s="173"/>
      <c r="F751" s="182"/>
      <c r="G751" s="185"/>
      <c r="H751" s="185"/>
      <c r="I751" s="192"/>
      <c r="J751" s="167"/>
      <c r="K751" s="5"/>
      <c r="L751" s="167" t="str">
        <f t="shared" si="63"/>
        <v/>
      </c>
      <c r="M751" s="5" t="e">
        <f t="shared" si="62"/>
        <v>#N/A</v>
      </c>
      <c r="N751" s="3" t="str">
        <f t="shared" si="61"/>
        <v/>
      </c>
    </row>
    <row r="752" spans="1:14" x14ac:dyDescent="0.15">
      <c r="A752" s="166"/>
      <c r="B752" s="204" t="e">
        <f>VLOOKUP(A752,Adr!A:B,2,FALSE)</f>
        <v>#N/A</v>
      </c>
      <c r="C752" s="190"/>
      <c r="D752" s="172"/>
      <c r="E752" s="173"/>
      <c r="F752" s="182"/>
      <c r="G752" s="185"/>
      <c r="H752" s="185"/>
      <c r="I752" s="167"/>
      <c r="J752" s="167"/>
      <c r="K752" s="5"/>
      <c r="L752" s="167" t="str">
        <f t="shared" si="63"/>
        <v/>
      </c>
      <c r="M752" s="5" t="e">
        <f t="shared" si="62"/>
        <v>#N/A</v>
      </c>
      <c r="N752" s="3" t="str">
        <f t="shared" si="61"/>
        <v/>
      </c>
    </row>
    <row r="753" spans="1:14" x14ac:dyDescent="0.15">
      <c r="A753" s="182"/>
      <c r="B753" s="204" t="e">
        <f>VLOOKUP(A753,Adr!A:B,2,FALSE)</f>
        <v>#N/A</v>
      </c>
      <c r="C753" s="185"/>
      <c r="D753" s="187"/>
      <c r="E753" s="230"/>
      <c r="F753" s="182"/>
      <c r="G753" s="185"/>
      <c r="H753" s="185"/>
      <c r="I753" s="192"/>
      <c r="J753" s="167"/>
      <c r="K753" s="5"/>
      <c r="L753" s="167" t="str">
        <f t="shared" si="63"/>
        <v/>
      </c>
      <c r="M753" s="5" t="e">
        <f t="shared" si="62"/>
        <v>#N/A</v>
      </c>
      <c r="N753" s="3" t="str">
        <f t="shared" si="61"/>
        <v/>
      </c>
    </row>
    <row r="754" spans="1:14" x14ac:dyDescent="0.15">
      <c r="A754" s="182"/>
      <c r="B754" s="204" t="e">
        <f>VLOOKUP(A754,Adr!A:B,2,FALSE)</f>
        <v>#N/A</v>
      </c>
      <c r="C754" s="185"/>
      <c r="D754" s="187"/>
      <c r="E754" s="230"/>
      <c r="F754" s="182"/>
      <c r="G754" s="185"/>
      <c r="H754" s="185"/>
      <c r="I754" s="192"/>
      <c r="J754" s="167"/>
      <c r="K754" s="5"/>
      <c r="L754" s="167" t="str">
        <f t="shared" si="63"/>
        <v/>
      </c>
      <c r="M754" s="5" t="e">
        <f t="shared" si="62"/>
        <v>#N/A</v>
      </c>
      <c r="N754" s="3" t="str">
        <f t="shared" si="61"/>
        <v/>
      </c>
    </row>
    <row r="755" spans="1:14" x14ac:dyDescent="0.15">
      <c r="A755" s="182"/>
      <c r="B755" s="204" t="e">
        <f>VLOOKUP(A755,Adr!A:B,2,FALSE)</f>
        <v>#N/A</v>
      </c>
      <c r="C755" s="185"/>
      <c r="D755" s="187"/>
      <c r="E755" s="230"/>
      <c r="F755" s="182"/>
      <c r="G755" s="185"/>
      <c r="H755" s="185"/>
      <c r="I755" s="192"/>
      <c r="J755" s="167"/>
      <c r="K755" s="5"/>
      <c r="L755" s="167" t="str">
        <f t="shared" si="63"/>
        <v/>
      </c>
      <c r="M755" s="5" t="e">
        <f t="shared" si="62"/>
        <v>#N/A</v>
      </c>
      <c r="N755" s="3" t="str">
        <f t="shared" si="61"/>
        <v/>
      </c>
    </row>
    <row r="756" spans="1:14" x14ac:dyDescent="0.15">
      <c r="A756" s="182"/>
      <c r="B756" s="204" t="e">
        <f>VLOOKUP(A756,Adr!A:B,2,FALSE)</f>
        <v>#N/A</v>
      </c>
      <c r="C756" s="185"/>
      <c r="D756" s="187"/>
      <c r="E756" s="230"/>
      <c r="F756" s="182"/>
      <c r="G756" s="185"/>
      <c r="H756" s="185"/>
      <c r="I756" s="192"/>
      <c r="J756" s="167"/>
      <c r="K756" s="5"/>
      <c r="L756" s="167" t="str">
        <f t="shared" si="63"/>
        <v/>
      </c>
      <c r="M756" s="5" t="e">
        <f t="shared" si="62"/>
        <v>#N/A</v>
      </c>
      <c r="N756" s="3" t="str">
        <f t="shared" si="61"/>
        <v/>
      </c>
    </row>
    <row r="757" spans="1:14" x14ac:dyDescent="0.15">
      <c r="A757" s="182"/>
      <c r="B757" s="204" t="e">
        <f>VLOOKUP(A757,Adr!A:B,2,FALSE)</f>
        <v>#N/A</v>
      </c>
      <c r="C757" s="185"/>
      <c r="D757" s="187"/>
      <c r="E757" s="230"/>
      <c r="F757" s="182"/>
      <c r="G757" s="185"/>
      <c r="H757" s="185"/>
      <c r="I757" s="192"/>
      <c r="J757" s="167"/>
      <c r="K757" s="5"/>
      <c r="L757" s="167" t="str">
        <f t="shared" si="63"/>
        <v/>
      </c>
      <c r="M757" s="5" t="e">
        <f t="shared" si="62"/>
        <v>#N/A</v>
      </c>
      <c r="N757" s="3" t="str">
        <f t="shared" si="61"/>
        <v/>
      </c>
    </row>
    <row r="758" spans="1:14" x14ac:dyDescent="0.15">
      <c r="A758" s="182"/>
      <c r="B758" s="204" t="e">
        <f>VLOOKUP(A758,Adr!A:B,2,FALSE)</f>
        <v>#N/A</v>
      </c>
      <c r="C758" s="185"/>
      <c r="D758" s="187"/>
      <c r="E758" s="230"/>
      <c r="F758" s="182"/>
      <c r="G758" s="185"/>
      <c r="H758" s="185"/>
      <c r="I758" s="192"/>
      <c r="J758" s="167"/>
      <c r="K758" s="5"/>
      <c r="L758" s="167" t="str">
        <f t="shared" si="63"/>
        <v/>
      </c>
      <c r="M758" s="5" t="e">
        <f t="shared" si="62"/>
        <v>#N/A</v>
      </c>
      <c r="N758" s="3" t="str">
        <f t="shared" si="61"/>
        <v/>
      </c>
    </row>
    <row r="759" spans="1:14" x14ac:dyDescent="0.15">
      <c r="A759" s="182"/>
      <c r="B759" s="204" t="e">
        <f>VLOOKUP(A759,Adr!A:B,2,FALSE)</f>
        <v>#N/A</v>
      </c>
      <c r="C759" s="185"/>
      <c r="D759" s="187"/>
      <c r="E759" s="230"/>
      <c r="F759" s="182"/>
      <c r="G759" s="185"/>
      <c r="H759" s="185"/>
      <c r="I759" s="192"/>
      <c r="J759" s="167"/>
      <c r="K759" s="5"/>
      <c r="L759" s="167" t="str">
        <f t="shared" si="63"/>
        <v/>
      </c>
      <c r="M759" s="5" t="e">
        <f t="shared" si="62"/>
        <v>#N/A</v>
      </c>
      <c r="N759" s="3" t="str">
        <f t="shared" si="61"/>
        <v/>
      </c>
    </row>
    <row r="760" spans="1:14" x14ac:dyDescent="0.15">
      <c r="A760" s="182"/>
      <c r="B760" s="204" t="e">
        <f>VLOOKUP(A760,Adr!A:B,2,FALSE)</f>
        <v>#N/A</v>
      </c>
      <c r="C760" s="185"/>
      <c r="D760" s="187"/>
      <c r="E760" s="230"/>
      <c r="F760" s="182"/>
      <c r="G760" s="185"/>
      <c r="H760" s="185"/>
      <c r="I760" s="192"/>
      <c r="J760" s="167"/>
      <c r="K760" s="5"/>
      <c r="L760" s="167" t="str">
        <f t="shared" si="63"/>
        <v/>
      </c>
      <c r="M760" s="5" t="e">
        <f t="shared" si="62"/>
        <v>#N/A</v>
      </c>
      <c r="N760" s="3" t="str">
        <f t="shared" si="61"/>
        <v/>
      </c>
    </row>
    <row r="761" spans="1:14" x14ac:dyDescent="0.15">
      <c r="A761" s="182"/>
      <c r="B761" s="204" t="e">
        <f>VLOOKUP(A761,Adr!A:B,2,FALSE)</f>
        <v>#N/A</v>
      </c>
      <c r="C761" s="185"/>
      <c r="D761" s="187"/>
      <c r="E761" s="230"/>
      <c r="F761" s="182"/>
      <c r="G761" s="185"/>
      <c r="H761" s="185"/>
      <c r="I761" s="192"/>
      <c r="J761" s="167"/>
      <c r="K761" s="5"/>
      <c r="L761" s="167" t="str">
        <f t="shared" si="63"/>
        <v/>
      </c>
      <c r="M761" s="5" t="e">
        <f t="shared" si="62"/>
        <v>#N/A</v>
      </c>
      <c r="N761" s="3" t="str">
        <f t="shared" si="61"/>
        <v/>
      </c>
    </row>
    <row r="762" spans="1:14" x14ac:dyDescent="0.15">
      <c r="A762" s="182"/>
      <c r="B762" s="204" t="e">
        <f>VLOOKUP(A762,Adr!A:B,2,FALSE)</f>
        <v>#N/A</v>
      </c>
      <c r="C762" s="185"/>
      <c r="D762" s="187"/>
      <c r="E762" s="230"/>
      <c r="F762" s="182"/>
      <c r="G762" s="185"/>
      <c r="H762" s="185"/>
      <c r="I762" s="192"/>
      <c r="J762" s="167"/>
      <c r="K762" s="5"/>
      <c r="L762" s="167" t="str">
        <f t="shared" si="63"/>
        <v/>
      </c>
      <c r="M762" s="5" t="e">
        <f t="shared" si="62"/>
        <v>#N/A</v>
      </c>
      <c r="N762" s="3" t="str">
        <f t="shared" si="61"/>
        <v/>
      </c>
    </row>
    <row r="763" spans="1:14" x14ac:dyDescent="0.15">
      <c r="A763" s="182"/>
      <c r="B763" s="204" t="e">
        <f>VLOOKUP(A763,Adr!A:B,2,FALSE)</f>
        <v>#N/A</v>
      </c>
      <c r="C763" s="185"/>
      <c r="D763" s="187"/>
      <c r="E763" s="230"/>
      <c r="F763" s="182"/>
      <c r="G763" s="185"/>
      <c r="H763" s="185"/>
      <c r="I763" s="192"/>
      <c r="J763" s="167"/>
      <c r="K763" s="5"/>
      <c r="L763" s="167" t="str">
        <f t="shared" si="63"/>
        <v/>
      </c>
      <c r="M763" s="5" t="e">
        <f t="shared" si="62"/>
        <v>#N/A</v>
      </c>
      <c r="N763" s="3" t="str">
        <f t="shared" si="61"/>
        <v/>
      </c>
    </row>
    <row r="764" spans="1:14" x14ac:dyDescent="0.15">
      <c r="A764" s="182"/>
      <c r="B764" s="204" t="e">
        <f>VLOOKUP(A764,Adr!A:B,2,FALSE)</f>
        <v>#N/A</v>
      </c>
      <c r="C764" s="185"/>
      <c r="D764" s="187"/>
      <c r="E764" s="230"/>
      <c r="F764" s="182"/>
      <c r="G764" s="185"/>
      <c r="H764" s="185"/>
      <c r="I764" s="192"/>
      <c r="J764" s="167"/>
      <c r="K764" s="5"/>
      <c r="L764" s="167" t="str">
        <f t="shared" si="63"/>
        <v/>
      </c>
      <c r="M764" s="5" t="e">
        <f t="shared" si="62"/>
        <v>#N/A</v>
      </c>
      <c r="N764" s="3" t="str">
        <f t="shared" si="61"/>
        <v/>
      </c>
    </row>
    <row r="765" spans="1:14" x14ac:dyDescent="0.15">
      <c r="A765" s="182"/>
      <c r="B765" s="204" t="e">
        <f>VLOOKUP(A765,Adr!A:B,2,FALSE)</f>
        <v>#N/A</v>
      </c>
      <c r="C765" s="185"/>
      <c r="D765" s="187"/>
      <c r="E765" s="230"/>
      <c r="F765" s="182"/>
      <c r="G765" s="185"/>
      <c r="H765" s="185"/>
      <c r="I765" s="192"/>
      <c r="J765" s="167"/>
      <c r="K765" s="5"/>
      <c r="L765" s="167" t="str">
        <f t="shared" si="63"/>
        <v/>
      </c>
      <c r="M765" s="5" t="e">
        <f t="shared" si="62"/>
        <v>#N/A</v>
      </c>
      <c r="N765" s="3" t="str">
        <f t="shared" si="61"/>
        <v/>
      </c>
    </row>
    <row r="766" spans="1:14" x14ac:dyDescent="0.15">
      <c r="A766" s="182"/>
      <c r="B766" s="204" t="e">
        <f>VLOOKUP(A766,Adr!A:B,2,FALSE)</f>
        <v>#N/A</v>
      </c>
      <c r="C766" s="185"/>
      <c r="D766" s="187"/>
      <c r="E766" s="230"/>
      <c r="F766" s="182"/>
      <c r="G766" s="185"/>
      <c r="H766" s="185"/>
      <c r="I766" s="192"/>
      <c r="J766" s="167"/>
      <c r="K766" s="5"/>
      <c r="L766" s="167" t="str">
        <f t="shared" si="63"/>
        <v/>
      </c>
      <c r="M766" s="5" t="e">
        <f t="shared" si="62"/>
        <v>#N/A</v>
      </c>
      <c r="N766" s="3" t="str">
        <f t="shared" si="61"/>
        <v/>
      </c>
    </row>
    <row r="767" spans="1:14" x14ac:dyDescent="0.15">
      <c r="A767" s="182"/>
      <c r="B767" s="204" t="e">
        <f>VLOOKUP(A767,Adr!A:B,2,FALSE)</f>
        <v>#N/A</v>
      </c>
      <c r="C767" s="185"/>
      <c r="D767" s="187"/>
      <c r="E767" s="230"/>
      <c r="F767" s="182"/>
      <c r="G767" s="185"/>
      <c r="H767" s="185"/>
      <c r="I767" s="192"/>
      <c r="J767" s="167"/>
      <c r="K767" s="5"/>
      <c r="L767" s="167" t="str">
        <f t="shared" si="63"/>
        <v/>
      </c>
      <c r="M767" s="5" t="e">
        <f t="shared" si="62"/>
        <v>#N/A</v>
      </c>
      <c r="N767" s="3" t="str">
        <f t="shared" si="61"/>
        <v/>
      </c>
    </row>
    <row r="768" spans="1:14" x14ac:dyDescent="0.15">
      <c r="A768" s="182"/>
      <c r="B768" s="204" t="e">
        <f>VLOOKUP(A768,Adr!A:B,2,FALSE)</f>
        <v>#N/A</v>
      </c>
      <c r="C768" s="185"/>
      <c r="D768" s="187"/>
      <c r="E768" s="230"/>
      <c r="F768" s="182"/>
      <c r="G768" s="185"/>
      <c r="H768" s="185"/>
      <c r="I768" s="192"/>
      <c r="J768" s="167"/>
      <c r="K768" s="5"/>
      <c r="L768" s="167" t="str">
        <f t="shared" si="63"/>
        <v/>
      </c>
      <c r="M768" s="5" t="e">
        <f t="shared" si="62"/>
        <v>#N/A</v>
      </c>
      <c r="N768" s="3" t="str">
        <f t="shared" si="61"/>
        <v/>
      </c>
    </row>
    <row r="769" spans="1:14" x14ac:dyDescent="0.15">
      <c r="A769" s="182"/>
      <c r="B769" s="204" t="e">
        <f>VLOOKUP(A769,Adr!A:B,2,FALSE)</f>
        <v>#N/A</v>
      </c>
      <c r="C769" s="185"/>
      <c r="D769" s="187"/>
      <c r="E769" s="230"/>
      <c r="F769" s="182"/>
      <c r="G769" s="185"/>
      <c r="H769" s="185"/>
      <c r="I769" s="192"/>
      <c r="J769" s="167"/>
      <c r="K769" s="5"/>
      <c r="L769" s="167" t="str">
        <f t="shared" si="63"/>
        <v/>
      </c>
      <c r="M769" s="5" t="e">
        <f t="shared" si="62"/>
        <v>#N/A</v>
      </c>
      <c r="N769" s="3" t="str">
        <f t="shared" si="61"/>
        <v/>
      </c>
    </row>
    <row r="770" spans="1:14" x14ac:dyDescent="0.15">
      <c r="A770" s="182"/>
      <c r="B770" s="204" t="e">
        <f>VLOOKUP(A770,Adr!A:B,2,FALSE)</f>
        <v>#N/A</v>
      </c>
      <c r="C770" s="185"/>
      <c r="D770" s="187"/>
      <c r="E770" s="230"/>
      <c r="F770" s="182"/>
      <c r="G770" s="185"/>
      <c r="H770" s="185"/>
      <c r="I770" s="192"/>
      <c r="J770" s="167"/>
      <c r="K770" s="5"/>
      <c r="L770" s="167" t="str">
        <f t="shared" si="63"/>
        <v/>
      </c>
      <c r="M770" s="5" t="e">
        <f t="shared" si="62"/>
        <v>#N/A</v>
      </c>
      <c r="N770" s="3" t="str">
        <f t="shared" si="61"/>
        <v/>
      </c>
    </row>
    <row r="771" spans="1:14" x14ac:dyDescent="0.15">
      <c r="A771" s="182"/>
      <c r="B771" s="204" t="e">
        <f>VLOOKUP(A771,Adr!A:B,2,FALSE)</f>
        <v>#N/A</v>
      </c>
      <c r="C771" s="185"/>
      <c r="D771" s="187"/>
      <c r="E771" s="230"/>
      <c r="F771" s="182"/>
      <c r="G771" s="185"/>
      <c r="H771" s="185"/>
      <c r="I771" s="192"/>
      <c r="J771" s="167"/>
      <c r="K771" s="5"/>
      <c r="L771" s="167" t="str">
        <f t="shared" si="63"/>
        <v/>
      </c>
      <c r="M771" s="5" t="e">
        <f t="shared" si="62"/>
        <v>#N/A</v>
      </c>
      <c r="N771" s="3" t="str">
        <f t="shared" si="61"/>
        <v/>
      </c>
    </row>
    <row r="772" spans="1:14" x14ac:dyDescent="0.15">
      <c r="A772" s="182"/>
      <c r="B772" s="204" t="e">
        <f>VLOOKUP(A772,Adr!A:B,2,FALSE)</f>
        <v>#N/A</v>
      </c>
      <c r="C772" s="185"/>
      <c r="D772" s="187"/>
      <c r="E772" s="230"/>
      <c r="F772" s="182"/>
      <c r="G772" s="185"/>
      <c r="H772" s="185"/>
      <c r="I772" s="192"/>
      <c r="J772" s="167"/>
      <c r="K772" s="5"/>
      <c r="L772" s="167" t="str">
        <f t="shared" si="63"/>
        <v/>
      </c>
      <c r="M772" s="5" t="e">
        <f t="shared" si="62"/>
        <v>#N/A</v>
      </c>
      <c r="N772" s="3" t="str">
        <f t="shared" si="61"/>
        <v/>
      </c>
    </row>
    <row r="773" spans="1:14" x14ac:dyDescent="0.15">
      <c r="A773" s="182"/>
      <c r="B773" s="204" t="e">
        <f>VLOOKUP(A773,Adr!A:B,2,FALSE)</f>
        <v>#N/A</v>
      </c>
      <c r="C773" s="185"/>
      <c r="D773" s="187"/>
      <c r="E773" s="230"/>
      <c r="F773" s="182"/>
      <c r="G773" s="185"/>
      <c r="H773" s="185"/>
      <c r="I773" s="192"/>
      <c r="J773" s="167"/>
      <c r="K773" s="5"/>
      <c r="L773" s="167" t="str">
        <f t="shared" si="63"/>
        <v/>
      </c>
      <c r="M773" s="5" t="e">
        <f t="shared" si="62"/>
        <v>#N/A</v>
      </c>
      <c r="N773" s="3" t="str">
        <f t="shared" si="61"/>
        <v/>
      </c>
    </row>
    <row r="774" spans="1:14" x14ac:dyDescent="0.15">
      <c r="A774" s="182"/>
      <c r="B774" s="204" t="e">
        <f>VLOOKUP(A774,Adr!A:B,2,FALSE)</f>
        <v>#N/A</v>
      </c>
      <c r="C774" s="185"/>
      <c r="D774" s="187"/>
      <c r="E774" s="230"/>
      <c r="F774" s="182"/>
      <c r="G774" s="185"/>
      <c r="H774" s="185"/>
      <c r="I774" s="192"/>
      <c r="J774" s="167"/>
      <c r="K774" s="5"/>
      <c r="L774" s="167" t="str">
        <f t="shared" si="63"/>
        <v/>
      </c>
      <c r="M774" s="5" t="e">
        <f t="shared" si="62"/>
        <v>#N/A</v>
      </c>
      <c r="N774" s="3" t="str">
        <f t="shared" ref="N774:N787" si="64">+I774&amp;H774</f>
        <v/>
      </c>
    </row>
    <row r="775" spans="1:14" x14ac:dyDescent="0.15">
      <c r="A775" s="182"/>
      <c r="B775" s="204" t="e">
        <f>VLOOKUP(A775,Adr!A:B,2,FALSE)</f>
        <v>#N/A</v>
      </c>
      <c r="C775" s="185"/>
      <c r="D775" s="187"/>
      <c r="E775" s="230"/>
      <c r="F775" s="182"/>
      <c r="G775" s="185"/>
      <c r="H775" s="185"/>
      <c r="I775" s="192"/>
      <c r="J775" s="167"/>
      <c r="K775" s="5"/>
      <c r="L775" s="167" t="str">
        <f t="shared" si="63"/>
        <v/>
      </c>
      <c r="M775" s="5" t="e">
        <f t="shared" si="62"/>
        <v>#N/A</v>
      </c>
      <c r="N775" s="3" t="str">
        <f t="shared" si="64"/>
        <v/>
      </c>
    </row>
    <row r="776" spans="1:14" x14ac:dyDescent="0.15">
      <c r="A776" s="182"/>
      <c r="B776" s="204" t="e">
        <f>VLOOKUP(A776,Adr!A:B,2,FALSE)</f>
        <v>#N/A</v>
      </c>
      <c r="C776" s="185"/>
      <c r="D776" s="187"/>
      <c r="E776" s="230"/>
      <c r="F776" s="182"/>
      <c r="G776" s="185"/>
      <c r="H776" s="185"/>
      <c r="I776" s="192"/>
      <c r="J776" s="167"/>
      <c r="K776" s="5"/>
      <c r="L776" s="167" t="str">
        <f t="shared" si="63"/>
        <v/>
      </c>
      <c r="M776" s="5" t="e">
        <f t="shared" si="62"/>
        <v>#N/A</v>
      </c>
      <c r="N776" s="3" t="str">
        <f t="shared" si="64"/>
        <v/>
      </c>
    </row>
    <row r="777" spans="1:14" x14ac:dyDescent="0.15">
      <c r="A777" s="166"/>
      <c r="B777" s="204" t="e">
        <f>VLOOKUP(A777,Adr!A:B,2,FALSE)</f>
        <v>#N/A</v>
      </c>
      <c r="C777" s="196"/>
      <c r="D777" s="186"/>
      <c r="E777" s="173"/>
      <c r="F777" s="166"/>
      <c r="G777" s="169"/>
      <c r="H777" s="169"/>
      <c r="I777" s="167"/>
      <c r="J777" s="167"/>
      <c r="K777" s="5"/>
      <c r="L777" s="167" t="str">
        <f t="shared" si="63"/>
        <v/>
      </c>
      <c r="M777" s="5" t="e">
        <f t="shared" si="62"/>
        <v>#N/A</v>
      </c>
      <c r="N777" s="3" t="str">
        <f t="shared" si="64"/>
        <v/>
      </c>
    </row>
    <row r="778" spans="1:14" x14ac:dyDescent="0.15">
      <c r="A778" s="166"/>
      <c r="B778" s="204" t="e">
        <f>VLOOKUP(A778,Adr!A:B,2,FALSE)</f>
        <v>#N/A</v>
      </c>
      <c r="C778" s="196"/>
      <c r="D778" s="186"/>
      <c r="E778" s="173"/>
      <c r="F778" s="166"/>
      <c r="G778" s="169"/>
      <c r="H778" s="169"/>
      <c r="I778" s="167"/>
      <c r="J778" s="167"/>
      <c r="K778" s="5"/>
      <c r="L778" s="167" t="str">
        <f t="shared" si="63"/>
        <v/>
      </c>
      <c r="M778" s="5" t="e">
        <f t="shared" si="62"/>
        <v>#N/A</v>
      </c>
      <c r="N778" s="3" t="str">
        <f t="shared" si="64"/>
        <v/>
      </c>
    </row>
    <row r="779" spans="1:14" x14ac:dyDescent="0.15">
      <c r="A779" s="166"/>
      <c r="B779" s="204" t="e">
        <f>VLOOKUP(A779,Adr!A:B,2,FALSE)</f>
        <v>#N/A</v>
      </c>
      <c r="C779" s="196"/>
      <c r="D779" s="186"/>
      <c r="E779" s="173"/>
      <c r="F779" s="166"/>
      <c r="G779" s="169"/>
      <c r="H779" s="169"/>
      <c r="I779" s="167"/>
      <c r="J779" s="167"/>
      <c r="K779" s="5"/>
      <c r="L779" s="167" t="str">
        <f t="shared" si="63"/>
        <v/>
      </c>
      <c r="M779" s="5" t="e">
        <f t="shared" si="62"/>
        <v>#N/A</v>
      </c>
      <c r="N779" s="3" t="str">
        <f t="shared" si="64"/>
        <v/>
      </c>
    </row>
    <row r="780" spans="1:14" x14ac:dyDescent="0.15">
      <c r="A780" s="166"/>
      <c r="B780" s="204" t="e">
        <f>VLOOKUP(A780,Adr!A:B,2,FALSE)</f>
        <v>#N/A</v>
      </c>
      <c r="C780" s="196"/>
      <c r="D780" s="186"/>
      <c r="E780" s="173"/>
      <c r="F780" s="166"/>
      <c r="G780" s="169"/>
      <c r="H780" s="169"/>
      <c r="I780" s="167"/>
      <c r="J780" s="167"/>
      <c r="K780" s="5"/>
      <c r="L780" s="167" t="str">
        <f t="shared" si="63"/>
        <v/>
      </c>
      <c r="M780" s="5" t="e">
        <f t="shared" si="62"/>
        <v>#N/A</v>
      </c>
      <c r="N780" s="3" t="str">
        <f t="shared" si="64"/>
        <v/>
      </c>
    </row>
    <row r="781" spans="1:14" x14ac:dyDescent="0.15">
      <c r="A781" s="182"/>
      <c r="B781" s="204" t="e">
        <f>VLOOKUP(A781,Adr!A:B,2,FALSE)</f>
        <v>#N/A</v>
      </c>
      <c r="C781" s="185"/>
      <c r="D781" s="187"/>
      <c r="E781" s="173"/>
      <c r="F781" s="182"/>
      <c r="G781" s="185"/>
      <c r="H781" s="185"/>
      <c r="I781" s="192"/>
      <c r="J781" s="167"/>
      <c r="K781" s="5"/>
      <c r="L781" s="167" t="str">
        <f t="shared" si="63"/>
        <v/>
      </c>
      <c r="M781" s="5" t="e">
        <f t="shared" si="62"/>
        <v>#N/A</v>
      </c>
      <c r="N781" s="3" t="str">
        <f t="shared" si="64"/>
        <v/>
      </c>
    </row>
    <row r="782" spans="1:14" x14ac:dyDescent="0.15">
      <c r="A782" s="166"/>
      <c r="B782" s="204" t="e">
        <f>VLOOKUP(A782,Adr!A:B,2,FALSE)</f>
        <v>#N/A</v>
      </c>
      <c r="C782" s="190"/>
      <c r="D782" s="172"/>
      <c r="E782" s="173"/>
      <c r="F782" s="182"/>
      <c r="G782" s="185"/>
      <c r="H782" s="185"/>
      <c r="I782" s="167"/>
      <c r="J782" s="167"/>
      <c r="K782" s="5"/>
      <c r="L782" s="167" t="str">
        <f t="shared" si="63"/>
        <v/>
      </c>
      <c r="M782" s="5" t="e">
        <f t="shared" si="62"/>
        <v>#N/A</v>
      </c>
      <c r="N782" s="3" t="str">
        <f t="shared" si="64"/>
        <v/>
      </c>
    </row>
    <row r="783" spans="1:14" x14ac:dyDescent="0.15">
      <c r="A783" s="166"/>
      <c r="B783" s="204" t="e">
        <f>VLOOKUP(A783,Adr!A:B,2,FALSE)</f>
        <v>#N/A</v>
      </c>
      <c r="C783" s="190"/>
      <c r="D783" s="172"/>
      <c r="E783" s="173"/>
      <c r="F783" s="182"/>
      <c r="G783" s="185"/>
      <c r="H783" s="185"/>
      <c r="I783" s="167"/>
      <c r="J783" s="167"/>
      <c r="K783" s="5"/>
      <c r="L783" s="167" t="str">
        <f t="shared" si="63"/>
        <v/>
      </c>
      <c r="M783" s="5" t="e">
        <f t="shared" si="62"/>
        <v>#N/A</v>
      </c>
      <c r="N783" s="3" t="str">
        <f t="shared" si="64"/>
        <v/>
      </c>
    </row>
    <row r="784" spans="1:14" x14ac:dyDescent="0.15">
      <c r="A784" s="166"/>
      <c r="B784" s="204" t="e">
        <f>VLOOKUP(A784,Adr!A:B,2,FALSE)</f>
        <v>#N/A</v>
      </c>
      <c r="C784" s="185"/>
      <c r="D784" s="187"/>
      <c r="E784" s="173"/>
      <c r="F784" s="182"/>
      <c r="G784" s="185"/>
      <c r="H784" s="185"/>
      <c r="I784" s="192"/>
      <c r="J784" s="167"/>
      <c r="K784" s="5"/>
      <c r="L784" s="167" t="str">
        <f t="shared" si="63"/>
        <v/>
      </c>
      <c r="M784" s="5" t="e">
        <f t="shared" si="62"/>
        <v>#N/A</v>
      </c>
      <c r="N784" s="3" t="str">
        <f t="shared" si="64"/>
        <v/>
      </c>
    </row>
    <row r="785" spans="1:14" x14ac:dyDescent="0.15">
      <c r="A785" s="166"/>
      <c r="B785" s="204" t="e">
        <f>VLOOKUP(A785,Adr!A:B,2,FALSE)</f>
        <v>#N/A</v>
      </c>
      <c r="C785" s="185"/>
      <c r="D785" s="187"/>
      <c r="E785" s="173"/>
      <c r="F785" s="182"/>
      <c r="G785" s="185"/>
      <c r="H785" s="185"/>
      <c r="I785" s="192"/>
      <c r="J785" s="167"/>
      <c r="K785" s="5"/>
      <c r="L785" s="167" t="str">
        <f t="shared" si="63"/>
        <v/>
      </c>
      <c r="M785" s="5" t="e">
        <f t="shared" si="62"/>
        <v>#N/A</v>
      </c>
      <c r="N785" s="3" t="str">
        <f t="shared" si="64"/>
        <v/>
      </c>
    </row>
    <row r="786" spans="1:14" x14ac:dyDescent="0.15">
      <c r="A786" s="166"/>
      <c r="B786" s="204" t="e">
        <f>VLOOKUP(A786,Adr!A:B,2,FALSE)</f>
        <v>#N/A</v>
      </c>
      <c r="C786" s="185"/>
      <c r="D786" s="187"/>
      <c r="E786" s="173"/>
      <c r="F786" s="182"/>
      <c r="G786" s="185"/>
      <c r="H786" s="185"/>
      <c r="I786" s="192"/>
      <c r="J786" s="167"/>
      <c r="K786" s="5"/>
      <c r="L786" s="167" t="str">
        <f t="shared" si="63"/>
        <v/>
      </c>
      <c r="M786" s="5" t="e">
        <f t="shared" si="62"/>
        <v>#N/A</v>
      </c>
      <c r="N786" s="3" t="str">
        <f t="shared" si="64"/>
        <v/>
      </c>
    </row>
    <row r="787" spans="1:14" x14ac:dyDescent="0.15">
      <c r="A787" s="182"/>
      <c r="B787" s="204" t="e">
        <f>VLOOKUP(A787,Adr!A:B,2,FALSE)</f>
        <v>#N/A</v>
      </c>
      <c r="C787" s="185"/>
      <c r="D787" s="187"/>
      <c r="E787" s="230"/>
      <c r="F787" s="182"/>
      <c r="G787" s="185"/>
      <c r="H787" s="185"/>
      <c r="I787" s="192"/>
      <c r="J787" s="167"/>
      <c r="K787" s="5"/>
      <c r="L787" s="167" t="str">
        <f t="shared" si="63"/>
        <v/>
      </c>
      <c r="M787" s="5" t="e">
        <f t="shared" si="62"/>
        <v>#N/A</v>
      </c>
      <c r="N787" s="3" t="str">
        <f t="shared" si="64"/>
        <v/>
      </c>
    </row>
    <row r="788" spans="1:14" x14ac:dyDescent="0.15">
      <c r="C788" s="196"/>
      <c r="G788" s="185"/>
      <c r="H788" s="185"/>
    </row>
    <row r="789" spans="1:14" x14ac:dyDescent="0.15">
      <c r="C789" s="196"/>
      <c r="G789" s="185"/>
      <c r="H789" s="185"/>
    </row>
    <row r="790" spans="1:14" x14ac:dyDescent="0.15">
      <c r="G790" s="185"/>
      <c r="H790" s="185"/>
    </row>
    <row r="791" spans="1:14" x14ac:dyDescent="0.15">
      <c r="G791" s="185"/>
      <c r="H791" s="185"/>
    </row>
    <row r="792" spans="1:14" x14ac:dyDescent="0.15">
      <c r="G792" s="185"/>
      <c r="H792" s="185"/>
    </row>
    <row r="793" spans="1:14" x14ac:dyDescent="0.15">
      <c r="G793" s="185"/>
      <c r="H793" s="185"/>
    </row>
  </sheetData>
  <sheetProtection sheet="1"/>
  <sortState xmlns:xlrd2="http://schemas.microsoft.com/office/spreadsheetml/2017/richdata2" ref="A2:N787">
    <sortCondition ref="B2:B787"/>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1053</v>
      </c>
      <c r="B1" s="2"/>
      <c r="C1" s="2" t="s">
        <v>335</v>
      </c>
      <c r="D1" s="2" t="s">
        <v>1218</v>
      </c>
      <c r="E1" s="2" t="s">
        <v>1219</v>
      </c>
      <c r="F1" s="2" t="s">
        <v>315</v>
      </c>
      <c r="G1" s="2" t="s">
        <v>1220</v>
      </c>
      <c r="H1" s="2"/>
      <c r="I1" s="2" t="s">
        <v>315</v>
      </c>
      <c r="J1" s="2" t="s">
        <v>1221</v>
      </c>
      <c r="K1" s="2"/>
      <c r="L1" s="2"/>
      <c r="M1" s="2"/>
      <c r="N1" s="2"/>
    </row>
    <row r="2" spans="1:14" x14ac:dyDescent="0.15">
      <c r="A2" t="s">
        <v>1222</v>
      </c>
      <c r="C2" t="s">
        <v>338</v>
      </c>
      <c r="D2" t="s">
        <v>1223</v>
      </c>
      <c r="E2">
        <v>1</v>
      </c>
      <c r="F2" t="s">
        <v>319</v>
      </c>
      <c r="G2" t="s">
        <v>1224</v>
      </c>
      <c r="I2" t="s">
        <v>317</v>
      </c>
      <c r="J2" t="s">
        <v>1225</v>
      </c>
    </row>
    <row r="3" spans="1:14" x14ac:dyDescent="0.15">
      <c r="A3" t="s">
        <v>1059</v>
      </c>
      <c r="C3" t="s">
        <v>340</v>
      </c>
      <c r="D3" t="s">
        <v>1226</v>
      </c>
      <c r="E3">
        <v>1</v>
      </c>
      <c r="F3" t="s">
        <v>319</v>
      </c>
      <c r="G3" t="s">
        <v>1224</v>
      </c>
      <c r="I3" t="s">
        <v>319</v>
      </c>
      <c r="J3" t="s">
        <v>320</v>
      </c>
    </row>
    <row r="4" spans="1:14" x14ac:dyDescent="0.15">
      <c r="A4" t="s">
        <v>1123</v>
      </c>
      <c r="C4" t="s">
        <v>342</v>
      </c>
      <c r="D4" t="s">
        <v>1227</v>
      </c>
      <c r="E4">
        <v>1</v>
      </c>
      <c r="F4" t="s">
        <v>319</v>
      </c>
      <c r="G4" t="s">
        <v>1224</v>
      </c>
      <c r="I4" t="s">
        <v>321</v>
      </c>
      <c r="J4" t="s">
        <v>322</v>
      </c>
    </row>
    <row r="5" spans="1:14" x14ac:dyDescent="0.15">
      <c r="A5" t="s">
        <v>1079</v>
      </c>
      <c r="C5" t="s">
        <v>344</v>
      </c>
      <c r="D5" t="s">
        <v>1228</v>
      </c>
      <c r="E5">
        <v>1</v>
      </c>
      <c r="F5" t="s">
        <v>319</v>
      </c>
      <c r="G5" t="s">
        <v>1224</v>
      </c>
      <c r="I5" t="s">
        <v>323</v>
      </c>
      <c r="J5" t="s">
        <v>324</v>
      </c>
    </row>
    <row r="6" spans="1:14" x14ac:dyDescent="0.15">
      <c r="A6" t="s">
        <v>1229</v>
      </c>
      <c r="C6" t="s">
        <v>346</v>
      </c>
      <c r="D6" t="s">
        <v>1230</v>
      </c>
      <c r="E6">
        <v>1</v>
      </c>
      <c r="F6" t="s">
        <v>319</v>
      </c>
      <c r="G6" t="s">
        <v>1224</v>
      </c>
      <c r="I6" t="s">
        <v>325</v>
      </c>
      <c r="J6" t="s">
        <v>1231</v>
      </c>
    </row>
    <row r="7" spans="1:14" x14ac:dyDescent="0.15">
      <c r="A7" t="s">
        <v>1232</v>
      </c>
      <c r="C7" t="s">
        <v>348</v>
      </c>
      <c r="D7" t="s">
        <v>1233</v>
      </c>
      <c r="E7">
        <v>2</v>
      </c>
      <c r="F7" t="s">
        <v>321</v>
      </c>
      <c r="G7" t="s">
        <v>1234</v>
      </c>
    </row>
    <row r="8" spans="1:14" x14ac:dyDescent="0.15">
      <c r="A8" t="s">
        <v>1087</v>
      </c>
      <c r="C8" t="s">
        <v>350</v>
      </c>
      <c r="D8" t="s">
        <v>1235</v>
      </c>
      <c r="E8">
        <v>3</v>
      </c>
      <c r="F8" t="s">
        <v>321</v>
      </c>
      <c r="G8" t="s">
        <v>1236</v>
      </c>
    </row>
    <row r="9" spans="1:14" x14ac:dyDescent="0.15">
      <c r="A9" t="s">
        <v>1237</v>
      </c>
      <c r="C9" t="s">
        <v>352</v>
      </c>
      <c r="D9" t="s">
        <v>1238</v>
      </c>
      <c r="E9">
        <v>3</v>
      </c>
      <c r="F9" t="s">
        <v>321</v>
      </c>
      <c r="G9" t="s">
        <v>1239</v>
      </c>
    </row>
    <row r="10" spans="1:14" x14ac:dyDescent="0.15">
      <c r="A10" t="s">
        <v>1161</v>
      </c>
      <c r="C10" t="s">
        <v>354</v>
      </c>
      <c r="D10" t="s">
        <v>1240</v>
      </c>
      <c r="E10">
        <v>4</v>
      </c>
      <c r="F10" t="s">
        <v>321</v>
      </c>
      <c r="G10" t="s">
        <v>1241</v>
      </c>
    </row>
    <row r="11" spans="1:14" x14ac:dyDescent="0.15">
      <c r="A11" t="s">
        <v>1163</v>
      </c>
      <c r="C11" t="s">
        <v>356</v>
      </c>
      <c r="D11" t="s">
        <v>1242</v>
      </c>
      <c r="E11">
        <v>4</v>
      </c>
      <c r="F11" t="s">
        <v>317</v>
      </c>
      <c r="G11" t="s">
        <v>1241</v>
      </c>
    </row>
    <row r="12" spans="1:14" x14ac:dyDescent="0.15">
      <c r="A12" t="s">
        <v>1125</v>
      </c>
      <c r="C12" t="s">
        <v>358</v>
      </c>
      <c r="D12" t="s">
        <v>1243</v>
      </c>
      <c r="E12">
        <v>4</v>
      </c>
      <c r="F12" t="s">
        <v>317</v>
      </c>
      <c r="G12" t="s">
        <v>1241</v>
      </c>
    </row>
    <row r="13" spans="1:14" x14ac:dyDescent="0.15">
      <c r="A13" t="s">
        <v>1165</v>
      </c>
      <c r="C13" t="s">
        <v>360</v>
      </c>
      <c r="D13" t="s">
        <v>1244</v>
      </c>
      <c r="E13">
        <v>4</v>
      </c>
      <c r="F13" t="s">
        <v>325</v>
      </c>
      <c r="G13" t="s">
        <v>1241</v>
      </c>
    </row>
    <row r="14" spans="1:14" x14ac:dyDescent="0.15">
      <c r="A14" t="s">
        <v>1061</v>
      </c>
      <c r="C14" t="s">
        <v>362</v>
      </c>
      <c r="D14" t="s">
        <v>1245</v>
      </c>
      <c r="E14">
        <v>4</v>
      </c>
      <c r="F14" t="s">
        <v>321</v>
      </c>
      <c r="G14" t="s">
        <v>1241</v>
      </c>
    </row>
    <row r="15" spans="1:14" x14ac:dyDescent="0.15">
      <c r="A15" t="s">
        <v>1063</v>
      </c>
      <c r="C15" t="s">
        <v>364</v>
      </c>
    </row>
    <row r="16" spans="1:14" x14ac:dyDescent="0.15">
      <c r="A16" t="s">
        <v>1127</v>
      </c>
      <c r="C16" t="s">
        <v>365</v>
      </c>
    </row>
    <row r="17" spans="1:3" x14ac:dyDescent="0.15">
      <c r="A17" t="s">
        <v>1089</v>
      </c>
      <c r="C17" t="s">
        <v>366</v>
      </c>
    </row>
    <row r="18" spans="1:3" x14ac:dyDescent="0.15">
      <c r="A18" t="s">
        <v>1129</v>
      </c>
      <c r="C18" t="s">
        <v>367</v>
      </c>
    </row>
    <row r="19" spans="1:3" x14ac:dyDescent="0.15">
      <c r="A19" t="s">
        <v>1131</v>
      </c>
      <c r="C19" t="s">
        <v>368</v>
      </c>
    </row>
    <row r="20" spans="1:3" x14ac:dyDescent="0.15">
      <c r="A20" t="s">
        <v>1167</v>
      </c>
      <c r="C20" t="s">
        <v>1246</v>
      </c>
    </row>
    <row r="21" spans="1:3" x14ac:dyDescent="0.15">
      <c r="A21" t="s">
        <v>1247</v>
      </c>
      <c r="C21" t="s">
        <v>1248</v>
      </c>
    </row>
    <row r="22" spans="1:3" x14ac:dyDescent="0.15">
      <c r="A22" t="s">
        <v>1249</v>
      </c>
      <c r="C22" t="s">
        <v>1250</v>
      </c>
    </row>
    <row r="23" spans="1:3" x14ac:dyDescent="0.15">
      <c r="A23" t="s">
        <v>1169</v>
      </c>
      <c r="C23" t="s">
        <v>1251</v>
      </c>
    </row>
    <row r="24" spans="1:3" x14ac:dyDescent="0.15">
      <c r="A24" t="s">
        <v>1252</v>
      </c>
      <c r="C24" t="s">
        <v>1253</v>
      </c>
    </row>
    <row r="25" spans="1:3" x14ac:dyDescent="0.15">
      <c r="A25" t="s">
        <v>1171</v>
      </c>
      <c r="C25" t="s">
        <v>1254</v>
      </c>
    </row>
    <row r="26" spans="1:3" x14ac:dyDescent="0.15">
      <c r="A26" t="s">
        <v>1133</v>
      </c>
      <c r="C26" t="s">
        <v>1255</v>
      </c>
    </row>
    <row r="27" spans="1:3" x14ac:dyDescent="0.15">
      <c r="A27" t="s">
        <v>1075</v>
      </c>
      <c r="C27" t="s">
        <v>1256</v>
      </c>
    </row>
    <row r="28" spans="1:3" x14ac:dyDescent="0.15">
      <c r="A28" t="s">
        <v>1093</v>
      </c>
    </row>
    <row r="29" spans="1:3" x14ac:dyDescent="0.15">
      <c r="A29" t="s">
        <v>1095</v>
      </c>
    </row>
    <row r="30" spans="1:3" x14ac:dyDescent="0.15">
      <c r="A30" t="s">
        <v>1173</v>
      </c>
    </row>
    <row r="31" spans="1:3" x14ac:dyDescent="0.15">
      <c r="A31" t="s">
        <v>1135</v>
      </c>
    </row>
    <row r="32" spans="1:3" x14ac:dyDescent="0.15">
      <c r="A32" t="s">
        <v>1175</v>
      </c>
    </row>
    <row r="33" spans="1:1" x14ac:dyDescent="0.15">
      <c r="A33" t="s">
        <v>1099</v>
      </c>
    </row>
    <row r="34" spans="1:1" x14ac:dyDescent="0.15">
      <c r="A34" t="s">
        <v>1177</v>
      </c>
    </row>
    <row r="35" spans="1:1" x14ac:dyDescent="0.15">
      <c r="A35" t="s">
        <v>1197</v>
      </c>
    </row>
    <row r="36" spans="1:1" x14ac:dyDescent="0.15">
      <c r="A36" t="s">
        <v>1101</v>
      </c>
    </row>
    <row r="37" spans="1:1" x14ac:dyDescent="0.15">
      <c r="A37" t="s">
        <v>1179</v>
      </c>
    </row>
    <row r="38" spans="1:1" x14ac:dyDescent="0.15">
      <c r="A38" t="s">
        <v>1257</v>
      </c>
    </row>
    <row r="39" spans="1:1" x14ac:dyDescent="0.15">
      <c r="A39" t="s">
        <v>1181</v>
      </c>
    </row>
    <row r="40" spans="1:1" x14ac:dyDescent="0.15">
      <c r="A40" t="s">
        <v>1215</v>
      </c>
    </row>
    <row r="41" spans="1:1" x14ac:dyDescent="0.15">
      <c r="A41" t="s">
        <v>1077</v>
      </c>
    </row>
    <row r="42" spans="1:1" x14ac:dyDescent="0.15">
      <c r="A42" t="s">
        <v>1139</v>
      </c>
    </row>
    <row r="43" spans="1:1" x14ac:dyDescent="0.15">
      <c r="A43" t="s">
        <v>1258</v>
      </c>
    </row>
    <row r="44" spans="1:1" x14ac:dyDescent="0.15">
      <c r="A44" t="s">
        <v>1259</v>
      </c>
    </row>
    <row r="45" spans="1:1" x14ac:dyDescent="0.15">
      <c r="A45" t="s">
        <v>1260</v>
      </c>
    </row>
    <row r="46" spans="1:1" x14ac:dyDescent="0.15">
      <c r="A46" t="s">
        <v>1183</v>
      </c>
    </row>
    <row r="47" spans="1:1" x14ac:dyDescent="0.15">
      <c r="A47" t="s">
        <v>1103</v>
      </c>
    </row>
    <row r="48" spans="1:1" x14ac:dyDescent="0.15">
      <c r="A48" t="s">
        <v>1143</v>
      </c>
    </row>
    <row r="49" spans="1:1" x14ac:dyDescent="0.15">
      <c r="A49" t="s">
        <v>1141</v>
      </c>
    </row>
    <row r="50" spans="1:1" x14ac:dyDescent="0.15">
      <c r="A50" t="s">
        <v>1217</v>
      </c>
    </row>
    <row r="51" spans="1:1" x14ac:dyDescent="0.15">
      <c r="A51" t="s">
        <v>1185</v>
      </c>
    </row>
    <row r="52" spans="1:1" x14ac:dyDescent="0.15">
      <c r="A52" t="s">
        <v>1105</v>
      </c>
    </row>
    <row r="53" spans="1:1" x14ac:dyDescent="0.15">
      <c r="A53" t="s">
        <v>1261</v>
      </c>
    </row>
    <row r="54" spans="1:1" x14ac:dyDescent="0.15">
      <c r="A54" t="s">
        <v>1187</v>
      </c>
    </row>
    <row r="55" spans="1:1" x14ac:dyDescent="0.15">
      <c r="A55" t="s">
        <v>1262</v>
      </c>
    </row>
    <row r="56" spans="1:1" x14ac:dyDescent="0.15">
      <c r="A56" t="s">
        <v>1109</v>
      </c>
    </row>
    <row r="57" spans="1:1" x14ac:dyDescent="0.15">
      <c r="A57" t="s">
        <v>1263</v>
      </c>
    </row>
    <row r="58" spans="1:1" x14ac:dyDescent="0.15">
      <c r="A58" t="s">
        <v>1213</v>
      </c>
    </row>
    <row r="59" spans="1:1" x14ac:dyDescent="0.15">
      <c r="A59" t="s">
        <v>1264</v>
      </c>
    </row>
    <row r="60" spans="1:1" x14ac:dyDescent="0.15">
      <c r="A60" t="s">
        <v>1189</v>
      </c>
    </row>
    <row r="61" spans="1:1" x14ac:dyDescent="0.15">
      <c r="A61" t="s">
        <v>1265</v>
      </c>
    </row>
    <row r="62" spans="1:1" x14ac:dyDescent="0.15">
      <c r="A62" t="s">
        <v>1191</v>
      </c>
    </row>
    <row r="63" spans="1:1" x14ac:dyDescent="0.15">
      <c r="A63" t="s">
        <v>1266</v>
      </c>
    </row>
    <row r="64" spans="1:1" x14ac:dyDescent="0.15">
      <c r="A64" t="s">
        <v>1111</v>
      </c>
    </row>
    <row r="65" spans="1:1" x14ac:dyDescent="0.15">
      <c r="A65" t="s">
        <v>1193</v>
      </c>
    </row>
    <row r="66" spans="1:1" x14ac:dyDescent="0.15">
      <c r="A66" t="s">
        <v>1145</v>
      </c>
    </row>
    <row r="67" spans="1:1" x14ac:dyDescent="0.15">
      <c r="A67" t="s">
        <v>1267</v>
      </c>
    </row>
    <row r="68" spans="1:1" x14ac:dyDescent="0.15">
      <c r="A68" t="s">
        <v>1195</v>
      </c>
    </row>
    <row r="69" spans="1:1" x14ac:dyDescent="0.15">
      <c r="A69" t="s">
        <v>1268</v>
      </c>
    </row>
    <row r="70" spans="1:1" x14ac:dyDescent="0.15">
      <c r="A70" t="s">
        <v>1269</v>
      </c>
    </row>
    <row r="71" spans="1:1" x14ac:dyDescent="0.15">
      <c r="A71" t="s">
        <v>1071</v>
      </c>
    </row>
    <row r="72" spans="1:1" x14ac:dyDescent="0.15">
      <c r="A72" t="s">
        <v>1113</v>
      </c>
    </row>
    <row r="73" spans="1:1" x14ac:dyDescent="0.15">
      <c r="A73" t="s">
        <v>1270</v>
      </c>
    </row>
    <row r="74" spans="1:1" x14ac:dyDescent="0.15">
      <c r="A74" t="s">
        <v>1115</v>
      </c>
    </row>
    <row r="75" spans="1:1" x14ac:dyDescent="0.15">
      <c r="A75" t="s">
        <v>1117</v>
      </c>
    </row>
    <row r="76" spans="1:1" x14ac:dyDescent="0.15">
      <c r="A76" t="s">
        <v>1147</v>
      </c>
    </row>
    <row r="77" spans="1:1" x14ac:dyDescent="0.15">
      <c r="A77" t="s">
        <v>1149</v>
      </c>
    </row>
    <row r="78" spans="1:1" x14ac:dyDescent="0.15">
      <c r="A78" t="s">
        <v>1271</v>
      </c>
    </row>
    <row r="79" spans="1:1" x14ac:dyDescent="0.15">
      <c r="A79" t="s">
        <v>1272</v>
      </c>
    </row>
    <row r="80" spans="1:1" x14ac:dyDescent="0.15">
      <c r="A80" t="s">
        <v>1151</v>
      </c>
    </row>
    <row r="81" spans="1:1" x14ac:dyDescent="0.15">
      <c r="A81" t="s">
        <v>1153</v>
      </c>
    </row>
    <row r="82" spans="1:1" x14ac:dyDescent="0.15">
      <c r="A82" t="s">
        <v>1211</v>
      </c>
    </row>
    <row r="83" spans="1:1" x14ac:dyDescent="0.15">
      <c r="A83" t="s">
        <v>1273</v>
      </c>
    </row>
    <row r="84" spans="1:1" x14ac:dyDescent="0.15">
      <c r="A84" t="s">
        <v>1199</v>
      </c>
    </row>
    <row r="85" spans="1:1" x14ac:dyDescent="0.15">
      <c r="A85" t="s">
        <v>1073</v>
      </c>
    </row>
    <row r="86" spans="1:1" x14ac:dyDescent="0.15">
      <c r="A86" t="s">
        <v>1083</v>
      </c>
    </row>
    <row r="87" spans="1:1" x14ac:dyDescent="0.15">
      <c r="A87" t="s">
        <v>1201</v>
      </c>
    </row>
    <row r="88" spans="1:1" x14ac:dyDescent="0.15">
      <c r="A88" t="s">
        <v>1155</v>
      </c>
    </row>
    <row r="89" spans="1:1" x14ac:dyDescent="0.15">
      <c r="A89" t="s">
        <v>1107</v>
      </c>
    </row>
    <row r="90" spans="1:1" x14ac:dyDescent="0.15">
      <c r="A90" t="s">
        <v>1119</v>
      </c>
    </row>
    <row r="91" spans="1:1" x14ac:dyDescent="0.15">
      <c r="A91" t="s">
        <v>1157</v>
      </c>
    </row>
    <row r="92" spans="1:1" x14ac:dyDescent="0.15">
      <c r="A92" t="s">
        <v>1203</v>
      </c>
    </row>
    <row r="93" spans="1:1" x14ac:dyDescent="0.15">
      <c r="A93" t="s">
        <v>1274</v>
      </c>
    </row>
    <row r="94" spans="1:1" x14ac:dyDescent="0.15">
      <c r="A94" t="s">
        <v>1205</v>
      </c>
    </row>
    <row r="95" spans="1:1" x14ac:dyDescent="0.15">
      <c r="A95" t="s">
        <v>1121</v>
      </c>
    </row>
    <row r="96" spans="1:1" x14ac:dyDescent="0.15">
      <c r="A96" t="s">
        <v>1207</v>
      </c>
    </row>
    <row r="97" spans="1:1" x14ac:dyDescent="0.15">
      <c r="A97" t="s">
        <v>1065</v>
      </c>
    </row>
    <row r="98" spans="1:1" x14ac:dyDescent="0.15">
      <c r="A98" t="s">
        <v>1159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F6" sqref="F6"/>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70" t="str">
        <f>Spolu!C3&amp;", "&amp;Spolu!C6</f>
        <v>Slovenská volejbalová federácia, Kalinčiakova 33, Bratislava, 831 04</v>
      </c>
      <c r="B1" s="370"/>
      <c r="C1" s="370"/>
      <c r="N1" s="137" t="str">
        <f>O1&amp;" - "&amp;P1</f>
        <v>a - príspevok uznaným športom</v>
      </c>
      <c r="O1" s="137" t="s">
        <v>338</v>
      </c>
      <c r="P1" s="137" t="s">
        <v>339</v>
      </c>
    </row>
    <row r="2" spans="1:16" x14ac:dyDescent="0.15">
      <c r="N2" s="137" t="str">
        <f t="shared" ref="N2:N18" si="0">O2&amp;" - "&amp;P2</f>
        <v>b - príspevok Slovenskému olympijskému a športovému výboru</v>
      </c>
      <c r="O2" s="137" t="s">
        <v>340</v>
      </c>
      <c r="P2" s="137" t="s">
        <v>341</v>
      </c>
    </row>
    <row r="3" spans="1:16" x14ac:dyDescent="0.15">
      <c r="E3" s="371" t="s">
        <v>1275</v>
      </c>
      <c r="F3" s="372"/>
      <c r="N3" s="137" t="str">
        <f t="shared" si="0"/>
        <v>c - príspevok Slovenskému paralympijskému výboru</v>
      </c>
      <c r="O3" s="137" t="s">
        <v>342</v>
      </c>
      <c r="P3" s="137" t="s">
        <v>343</v>
      </c>
    </row>
    <row r="4" spans="1:16" ht="45.75" customHeight="1" x14ac:dyDescent="0.15">
      <c r="E4" s="372"/>
      <c r="F4" s="372"/>
      <c r="N4" s="137" t="str">
        <f t="shared" si="0"/>
        <v>d - príspevok športovcom top tímu</v>
      </c>
      <c r="O4" s="137" t="s">
        <v>344</v>
      </c>
      <c r="P4" s="137" t="s">
        <v>345</v>
      </c>
    </row>
    <row r="5" spans="1:16" ht="30.75" customHeight="1" x14ac:dyDescent="0.15">
      <c r="C5" s="138" t="s">
        <v>1276</v>
      </c>
      <c r="N5" s="137" t="str">
        <f t="shared" si="0"/>
        <v>e - rozvoj športov, ktoré nie sú uznanými podľa zákona č. 440/2015 Z. z.</v>
      </c>
      <c r="O5" s="137" t="s">
        <v>346</v>
      </c>
      <c r="P5" s="137" t="s">
        <v>351</v>
      </c>
    </row>
    <row r="6" spans="1:16" ht="34" x14ac:dyDescent="0.15">
      <c r="C6" s="138" t="s">
        <v>1277</v>
      </c>
      <c r="E6" s="140" t="s">
        <v>1278</v>
      </c>
      <c r="F6" s="149"/>
      <c r="N6" s="137" t="str">
        <f t="shared" si="0"/>
        <v>f - organizovanie významných a tradičných športových podujatí na území SR v roku 2020</v>
      </c>
      <c r="O6" s="137" t="s">
        <v>348</v>
      </c>
      <c r="P6" s="137" t="s">
        <v>1279</v>
      </c>
    </row>
    <row r="7" spans="1:16" ht="17" x14ac:dyDescent="0.15">
      <c r="C7" s="138" t="s">
        <v>1280</v>
      </c>
      <c r="E7" s="140" t="s">
        <v>1281</v>
      </c>
      <c r="F7" s="150"/>
      <c r="N7" s="137" t="str">
        <f t="shared" si="0"/>
        <v>g - projekty školského, univerzitného športu a športu pre všetkých</v>
      </c>
      <c r="O7" s="137" t="s">
        <v>350</v>
      </c>
      <c r="P7" s="137" t="s">
        <v>1282</v>
      </c>
    </row>
    <row r="8" spans="1:16" ht="17" x14ac:dyDescent="0.15">
      <c r="C8" s="138" t="s">
        <v>1283</v>
      </c>
      <c r="E8" s="140" t="s">
        <v>1284</v>
      </c>
      <c r="F8" s="151"/>
      <c r="N8" s="137" t="str">
        <f t="shared" si="0"/>
        <v>h - podpora a rozvoj turistických a cykloturistických trás</v>
      </c>
      <c r="O8" s="137" t="s">
        <v>352</v>
      </c>
      <c r="P8" s="137" t="s">
        <v>353</v>
      </c>
    </row>
    <row r="9" spans="1:16" x14ac:dyDescent="0.15">
      <c r="E9" s="140" t="s">
        <v>1285</v>
      </c>
      <c r="F9" s="149"/>
      <c r="N9" s="137" t="str">
        <f t="shared" si="0"/>
        <v>i - finančné odmeny športovcom za výsledky dosiahnuté v roku 2019 a trénerom mládeže za dosiahnuté výsledky ich športovcov v roku 2019 a za celoživotnú prácu s mládežou</v>
      </c>
      <c r="O9" s="137" t="s">
        <v>354</v>
      </c>
      <c r="P9" s="137" t="s">
        <v>1286</v>
      </c>
    </row>
    <row r="10" spans="1:16" x14ac:dyDescent="0.15">
      <c r="N10" s="137" t="str">
        <f t="shared" si="0"/>
        <v>j - projekty pre popularizáciu pohybových aktivít detí, mládeže a seniorov</v>
      </c>
      <c r="O10" s="137" t="s">
        <v>356</v>
      </c>
      <c r="P10" s="137" t="s">
        <v>1287</v>
      </c>
    </row>
    <row r="11" spans="1:16" x14ac:dyDescent="0.15">
      <c r="N11" s="137" t="str">
        <f t="shared" si="0"/>
        <v>k - výstavba, modernizácia a rekonštrukcia športovej infraštruktúry národného významu</v>
      </c>
      <c r="O11" s="137" t="s">
        <v>358</v>
      </c>
      <c r="P11" s="137" t="s">
        <v>359</v>
      </c>
    </row>
    <row r="12" spans="1:16" ht="54.75" customHeight="1" x14ac:dyDescent="0.2">
      <c r="A12" s="373" t="s">
        <v>1288</v>
      </c>
      <c r="B12" s="373"/>
      <c r="C12" s="373"/>
      <c r="D12" s="138"/>
      <c r="E12" s="138"/>
      <c r="F12" s="141"/>
      <c r="G12" s="138"/>
      <c r="N12" s="137" t="str">
        <f t="shared" si="0"/>
        <v>l - podpora zdravotne postihnutých športovcov</v>
      </c>
      <c r="O12" s="137" t="s">
        <v>360</v>
      </c>
      <c r="P12" s="137" t="s">
        <v>361</v>
      </c>
    </row>
    <row r="13" spans="1:16" ht="45" customHeight="1" x14ac:dyDescent="0.15">
      <c r="F13" s="141"/>
      <c r="N13" s="137" t="str">
        <f t="shared" si="0"/>
        <v>m - plnenie úloh verejného záujmu v športe národnými športovými organizáciami</v>
      </c>
      <c r="O13" s="137" t="s">
        <v>362</v>
      </c>
      <c r="P13" s="137" t="s">
        <v>1289</v>
      </c>
    </row>
    <row r="14" spans="1:16" ht="45" customHeight="1" x14ac:dyDescent="0.15">
      <c r="A14" s="374" t="str">
        <f>"Oznamujeme Vám, že dňa "&amp;TEXT(F6,"dd..mm.yyyy")&amp;" sme poukázali Ministerstvu cestovného ruchu a športu Slovenskej republiky výnosy z príspevku/dotácie poskytnutého/poskytnutej na úlohy v oblasti športu v roku 2025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2025 v sume   00 eur. Finančné prostriedky vraciame z programu 026 Národný program rozvoja športu v SR.</v>
      </c>
      <c r="B14" s="374"/>
      <c r="C14" s="374"/>
      <c r="F14" s="141"/>
      <c r="N14" s="137" t="str">
        <f t="shared" si="0"/>
        <v>n - organizovanie významnej súťaže podľa § 55 ods. 1 písm. b)</v>
      </c>
      <c r="O14" s="137" t="s">
        <v>364</v>
      </c>
      <c r="P14" s="137" t="s">
        <v>1290</v>
      </c>
    </row>
    <row r="15" spans="1:16" ht="32.25" customHeight="1" thickBot="1" x14ac:dyDescent="0.2">
      <c r="A15" s="139" t="s">
        <v>1291</v>
      </c>
      <c r="B15" s="375" t="s">
        <v>1292</v>
      </c>
      <c r="C15" s="376"/>
      <c r="N15" s="137" t="str">
        <f t="shared" si="0"/>
        <v>o - účasť na významnej súťaži podľa § 3 písm. h) druhého až štvrtého bodu Zákona o športe vrátane prípravy na túto súťaž</v>
      </c>
      <c r="O15" s="137" t="s">
        <v>365</v>
      </c>
      <c r="P15" s="137" t="s">
        <v>1293</v>
      </c>
    </row>
    <row r="16" spans="1:16" x14ac:dyDescent="0.15">
      <c r="A16" s="139" t="s">
        <v>1294</v>
      </c>
      <c r="B16" s="142">
        <f>F8</f>
        <v>0</v>
      </c>
      <c r="E16" s="145" t="s">
        <v>1295</v>
      </c>
      <c r="F16" s="146"/>
      <c r="N16" s="137" t="str">
        <f t="shared" si="0"/>
        <v>p - účasť na významnej súťaži podľa § 3 písm. h) prvého bodu Zákona o športe</v>
      </c>
      <c r="O16" s="137" t="s">
        <v>366</v>
      </c>
      <c r="P16" s="137" t="s">
        <v>1296</v>
      </c>
    </row>
    <row r="17" spans="1:16" x14ac:dyDescent="0.15">
      <c r="A17" s="139" t="s">
        <v>1297</v>
      </c>
      <c r="B17" s="254" t="s">
        <v>1298</v>
      </c>
      <c r="C17" s="194"/>
      <c r="E17" s="147"/>
      <c r="F17" s="283"/>
      <c r="N17" s="137" t="str">
        <f t="shared" si="0"/>
        <v xml:space="preserve">q - </v>
      </c>
      <c r="O17" s="137" t="s">
        <v>367</v>
      </c>
    </row>
    <row r="18" spans="1:16" x14ac:dyDescent="0.15">
      <c r="B18" s="193" t="s">
        <v>1299</v>
      </c>
      <c r="C18" s="142" t="str">
        <f>Spolu!C4</f>
        <v>00688819</v>
      </c>
      <c r="E18" s="147" t="s">
        <v>1300</v>
      </c>
      <c r="F18" s="283">
        <v>421947749446</v>
      </c>
      <c r="N18" s="137" t="str">
        <f t="shared" si="0"/>
        <v xml:space="preserve">r - </v>
      </c>
      <c r="O18" s="137" t="s">
        <v>368</v>
      </c>
    </row>
    <row r="19" spans="1:16" x14ac:dyDescent="0.15">
      <c r="E19" s="147" t="s">
        <v>1301</v>
      </c>
      <c r="F19" s="283">
        <v>421947749756</v>
      </c>
    </row>
    <row r="20" spans="1:16" ht="17" thickBot="1" x14ac:dyDescent="0.2">
      <c r="A20" s="139" t="s">
        <v>396</v>
      </c>
      <c r="B20" s="143">
        <f>F6</f>
        <v>0</v>
      </c>
      <c r="E20" s="208"/>
      <c r="F20" s="284"/>
    </row>
    <row r="21" spans="1:16" ht="189" customHeight="1" x14ac:dyDescent="0.15">
      <c r="B21" s="211"/>
      <c r="C21" s="144"/>
    </row>
    <row r="22" spans="1:16" ht="39.75" customHeight="1" x14ac:dyDescent="0.15">
      <c r="B22" s="369" t="s">
        <v>1302</v>
      </c>
      <c r="C22" s="369"/>
      <c r="N22" s="137" t="str">
        <f>O22&amp;" - "&amp;P22</f>
        <v>026 01 - Šport pre všetkých, školský a univerzitný šport</v>
      </c>
      <c r="O22" s="137" t="s">
        <v>317</v>
      </c>
      <c r="P22" s="137" t="s">
        <v>318</v>
      </c>
    </row>
    <row r="23" spans="1:16" x14ac:dyDescent="0.15">
      <c r="N23" s="137" t="str">
        <f>O23&amp;" - "&amp;P23</f>
        <v>026 02 - Uznané športy</v>
      </c>
      <c r="O23" s="137" t="s">
        <v>319</v>
      </c>
      <c r="P23" s="137" t="s">
        <v>320</v>
      </c>
    </row>
    <row r="24" spans="1:16" x14ac:dyDescent="0.15">
      <c r="N24" s="137" t="str">
        <f>O24&amp;" - "&amp;P24</f>
        <v>026 03 - Národné športové projekty</v>
      </c>
      <c r="O24" s="137" t="s">
        <v>321</v>
      </c>
      <c r="P24" s="137" t="s">
        <v>322</v>
      </c>
    </row>
    <row r="25" spans="1:16" x14ac:dyDescent="0.15">
      <c r="N25" s="137" t="str">
        <f>O25&amp;" - "&amp;P25</f>
        <v>026 04 - Športová infraštruktúra</v>
      </c>
      <c r="O25" s="137" t="s">
        <v>323</v>
      </c>
      <c r="P25" s="137" t="s">
        <v>324</v>
      </c>
    </row>
    <row r="26" spans="1:16" x14ac:dyDescent="0.15">
      <c r="N26" s="137" t="str">
        <f>O26&amp;" - "&amp;P26</f>
        <v>026 05 - Prierezové činnosti v športe</v>
      </c>
      <c r="O26" s="137" t="s">
        <v>325</v>
      </c>
      <c r="P26" s="137" t="s">
        <v>326</v>
      </c>
    </row>
    <row r="28" spans="1:16" x14ac:dyDescent="0.15">
      <c r="N28" s="137" t="s">
        <v>1303</v>
      </c>
    </row>
    <row r="29" spans="1:16" x14ac:dyDescent="0.15">
      <c r="N29" s="137" t="s">
        <v>1304</v>
      </c>
    </row>
    <row r="30" spans="1:16" x14ac:dyDescent="0.15">
      <c r="N30" s="137" t="s">
        <v>1305</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82e76a2cf9431377d655ecc628a4bed0">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5718e751925022348635e391b1f0cdc3"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437A1F15-157D-425B-83FB-060BC7B9FB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4.xml><?xml version="1.0" encoding="utf-8"?>
<ds:datastoreItem xmlns:ds="http://schemas.openxmlformats.org/officeDocument/2006/customXml" ds:itemID="{B3C1FF37-FAEA-430F-81A0-5BEA0F7AA300}">
  <ds:schemaRefs>
    <ds:schemaRef ds:uri="http://schemas.microsoft.com/office/2006/metadata/properties"/>
    <ds:schemaRef ds:uri="http://schemas.microsoft.com/office/infopath/2007/PartnerControls"/>
    <ds:schemaRef ds:uri="6bdf28ae-65c4-4f6e-bc50-9bbd2c60ae30"/>
    <ds:schemaRef ds:uri="1761cb37-c33f-42c7-9eeb-6f00cca254d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Ingrid Bukovska</cp:lastModifiedBy>
  <cp:revision/>
  <cp:lastPrinted>2026-04-14T06:06:43Z</cp:lastPrinted>
  <dcterms:created xsi:type="dcterms:W3CDTF">2017-02-20T06:20:12Z</dcterms:created>
  <dcterms:modified xsi:type="dcterms:W3CDTF">2026-04-14T06:10:21Z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